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28680" yWindow="-3255" windowWidth="29040" windowHeight="17520" tabRatio="804" activeTab="3"/>
  </bookViews>
  <sheets>
    <sheet name="Oběhy školní dny" sheetId="1" r:id="rId1"/>
    <sheet name="Oběhy prázdniny" sheetId="7" r:id="rId2"/>
    <sheet name="Oběhy víkendy" sheetId="8" r:id="rId3"/>
    <sheet name="Přehled" sheetId="6" r:id="rId4"/>
    <sheet name="Počty dní" sheetId="3" r:id="rId5"/>
  </sheets>
  <definedNames>
    <definedName name="_xlnm._FilterDatabase" localSheetId="1" hidden="1">'Oběhy prázdniny'!$A$1:$CI$642</definedName>
    <definedName name="_xlnm._FilterDatabase" localSheetId="0" hidden="1">'Oběhy školní dny'!$A$1:$AV$717</definedName>
    <definedName name="_xlnm._FilterDatabase" localSheetId="2" hidden="1">'Oběhy víkendy'!$A$1:$Y$177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89" i="7" l="1"/>
  <c r="R489" i="7"/>
  <c r="Q489" i="7"/>
  <c r="P489" i="7"/>
  <c r="T487" i="7"/>
  <c r="R487" i="7"/>
  <c r="Q487" i="7"/>
  <c r="P487" i="7"/>
  <c r="T486" i="7"/>
  <c r="R486" i="7"/>
  <c r="Q486" i="7"/>
  <c r="P486" i="7"/>
  <c r="T485" i="7"/>
  <c r="R485" i="7"/>
  <c r="Q485" i="7"/>
  <c r="P485" i="7"/>
  <c r="T484" i="7"/>
  <c r="R484" i="7"/>
  <c r="Q484" i="7"/>
  <c r="P484" i="7"/>
  <c r="T483" i="7"/>
  <c r="R483" i="7"/>
  <c r="Q483" i="7"/>
  <c r="P483" i="7"/>
  <c r="T482" i="7"/>
  <c r="R482" i="7"/>
  <c r="Q482" i="7"/>
  <c r="P482" i="7"/>
  <c r="T544" i="7"/>
  <c r="R544" i="7"/>
  <c r="Q544" i="7"/>
  <c r="P544" i="7"/>
  <c r="T543" i="7"/>
  <c r="R543" i="7"/>
  <c r="Q543" i="7"/>
  <c r="P543" i="7"/>
  <c r="T542" i="7"/>
  <c r="R542" i="7"/>
  <c r="Q542" i="7"/>
  <c r="P542" i="7"/>
  <c r="T541" i="7"/>
  <c r="R541" i="7"/>
  <c r="Q541" i="7"/>
  <c r="P541" i="7"/>
  <c r="T540" i="7"/>
  <c r="R540" i="7"/>
  <c r="Q540" i="7"/>
  <c r="P540" i="7"/>
  <c r="T539" i="7"/>
  <c r="R539" i="7"/>
  <c r="Q539" i="7"/>
  <c r="P539" i="7"/>
  <c r="T538" i="7"/>
  <c r="R538" i="7"/>
  <c r="Q538" i="7"/>
  <c r="P538" i="7"/>
  <c r="T537" i="7"/>
  <c r="R537" i="7"/>
  <c r="Q537" i="7"/>
  <c r="P537" i="7"/>
  <c r="T536" i="7"/>
  <c r="R536" i="7"/>
  <c r="Q536" i="7"/>
  <c r="P536" i="7"/>
  <c r="E541" i="7"/>
  <c r="E540" i="7"/>
  <c r="E539" i="7"/>
  <c r="E538" i="7"/>
  <c r="T559" i="1"/>
  <c r="R559" i="1"/>
  <c r="Q559" i="1"/>
  <c r="P559" i="1"/>
  <c r="T558" i="1"/>
  <c r="R558" i="1"/>
  <c r="Q558" i="1"/>
  <c r="P558" i="1"/>
  <c r="T557" i="1"/>
  <c r="R557" i="1"/>
  <c r="Q557" i="1"/>
  <c r="P557" i="1"/>
  <c r="T556" i="1"/>
  <c r="R556" i="1"/>
  <c r="Q556" i="1"/>
  <c r="P556" i="1"/>
  <c r="T555" i="1"/>
  <c r="R555" i="1"/>
  <c r="Q555" i="1"/>
  <c r="P555" i="1"/>
  <c r="T554" i="1"/>
  <c r="R554" i="1"/>
  <c r="Q554" i="1"/>
  <c r="P554" i="1"/>
  <c r="T553" i="1"/>
  <c r="R553" i="1"/>
  <c r="Q553" i="1"/>
  <c r="P553" i="1"/>
  <c r="R560" i="1"/>
  <c r="Q560" i="1"/>
  <c r="P560" i="1"/>
  <c r="T615" i="1"/>
  <c r="R615" i="1"/>
  <c r="Q615" i="1"/>
  <c r="P615" i="1"/>
  <c r="T614" i="1"/>
  <c r="R614" i="1"/>
  <c r="Q614" i="1"/>
  <c r="P614" i="1"/>
  <c r="T613" i="1"/>
  <c r="R613" i="1"/>
  <c r="Q613" i="1"/>
  <c r="P613" i="1"/>
  <c r="T612" i="1"/>
  <c r="R612" i="1"/>
  <c r="Q612" i="1"/>
  <c r="P612" i="1"/>
  <c r="T611" i="1"/>
  <c r="R611" i="1"/>
  <c r="Q611" i="1"/>
  <c r="P611" i="1"/>
  <c r="T610" i="1"/>
  <c r="R610" i="1"/>
  <c r="Q610" i="1"/>
  <c r="P610" i="1"/>
  <c r="T609" i="1"/>
  <c r="R609" i="1"/>
  <c r="Q609" i="1"/>
  <c r="P609" i="1"/>
  <c r="E614" i="1"/>
  <c r="E613" i="1"/>
  <c r="E612" i="1"/>
  <c r="T238" i="1"/>
  <c r="R238" i="1"/>
  <c r="Q238" i="1"/>
  <c r="P238" i="1"/>
  <c r="T237" i="1"/>
  <c r="R237" i="1"/>
  <c r="Q237" i="1"/>
  <c r="P237" i="1"/>
  <c r="T236" i="1"/>
  <c r="R236" i="1"/>
  <c r="Q236" i="1"/>
  <c r="P236" i="1"/>
  <c r="T234" i="1"/>
  <c r="R234" i="1"/>
  <c r="Q234" i="1"/>
  <c r="P234" i="1"/>
  <c r="T233" i="1"/>
  <c r="R233" i="1"/>
  <c r="Q233" i="1"/>
  <c r="P233" i="1"/>
  <c r="T232" i="1"/>
  <c r="R232" i="1"/>
  <c r="Q232" i="1"/>
  <c r="P232" i="1"/>
  <c r="T231" i="1"/>
  <c r="R231" i="1"/>
  <c r="Q231" i="1"/>
  <c r="P231" i="1"/>
  <c r="T230" i="1"/>
  <c r="R230" i="1"/>
  <c r="Q230" i="1"/>
  <c r="P230" i="1"/>
  <c r="E224" i="7"/>
  <c r="E223" i="7"/>
  <c r="E222" i="7"/>
  <c r="E221" i="7"/>
  <c r="T213" i="7"/>
  <c r="R213" i="7"/>
  <c r="Q213" i="7"/>
  <c r="P213" i="7"/>
  <c r="T211" i="7"/>
  <c r="R211" i="7"/>
  <c r="Q211" i="7"/>
  <c r="P211" i="7"/>
  <c r="T210" i="7"/>
  <c r="R210" i="7"/>
  <c r="Q210" i="7"/>
  <c r="P210" i="7"/>
  <c r="T209" i="7"/>
  <c r="R209" i="7"/>
  <c r="Q209" i="7"/>
  <c r="P209" i="7"/>
  <c r="T208" i="7"/>
  <c r="R208" i="7"/>
  <c r="Q208" i="7"/>
  <c r="P208" i="7"/>
  <c r="T207" i="7"/>
  <c r="R207" i="7"/>
  <c r="Q207" i="7"/>
  <c r="P207" i="7"/>
  <c r="T206" i="7"/>
  <c r="R206" i="7"/>
  <c r="Q206" i="7"/>
  <c r="P206" i="7"/>
  <c r="W125" i="8"/>
  <c r="U126" i="8"/>
  <c r="T125" i="8"/>
  <c r="R125" i="8"/>
  <c r="Q125" i="8"/>
  <c r="T124" i="8"/>
  <c r="R124" i="8"/>
  <c r="Q124" i="8"/>
  <c r="P124" i="8"/>
  <c r="T123" i="8"/>
  <c r="R123" i="8"/>
  <c r="Q123" i="8"/>
  <c r="P123" i="8"/>
  <c r="T121" i="8"/>
  <c r="R121" i="8"/>
  <c r="Q121" i="8"/>
  <c r="P121" i="8"/>
  <c r="T120" i="8"/>
  <c r="R120" i="8"/>
  <c r="Q120" i="8"/>
  <c r="P120" i="8"/>
  <c r="T119" i="8"/>
  <c r="R119" i="8"/>
  <c r="Q119" i="8"/>
  <c r="P119" i="8"/>
  <c r="H125" i="8"/>
  <c r="E125" i="8"/>
  <c r="P122" i="8"/>
  <c r="P118" i="8"/>
  <c r="T122" i="8"/>
  <c r="R122" i="8"/>
  <c r="Q122" i="8"/>
  <c r="R118" i="8"/>
  <c r="Q118" i="8"/>
  <c r="T114" i="8"/>
  <c r="R114" i="8"/>
  <c r="Q114" i="8"/>
  <c r="T113" i="8"/>
  <c r="R113" i="8"/>
  <c r="Q113" i="8"/>
  <c r="T112" i="8"/>
  <c r="R112" i="8"/>
  <c r="Q112" i="8"/>
  <c r="R111" i="8"/>
  <c r="Q111" i="8"/>
  <c r="T373" i="7"/>
  <c r="R373" i="7"/>
  <c r="Q373" i="7"/>
  <c r="T372" i="7"/>
  <c r="R372" i="7"/>
  <c r="Q372" i="7"/>
  <c r="P372" i="7"/>
  <c r="T371" i="7"/>
  <c r="R371" i="7"/>
  <c r="Q371" i="7"/>
  <c r="P371" i="7"/>
  <c r="T370" i="7"/>
  <c r="R370" i="7"/>
  <c r="Q370" i="7"/>
  <c r="P370" i="7"/>
  <c r="T369" i="7"/>
  <c r="R369" i="7"/>
  <c r="Q369" i="7"/>
  <c r="P369" i="7"/>
  <c r="T368" i="7"/>
  <c r="R368" i="7"/>
  <c r="Q368" i="7"/>
  <c r="P368" i="7"/>
  <c r="T367" i="7"/>
  <c r="R367" i="7"/>
  <c r="Q367" i="7"/>
  <c r="P367" i="7"/>
  <c r="R366" i="7"/>
  <c r="Q366" i="7"/>
  <c r="P366" i="7"/>
  <c r="P391" i="7"/>
  <c r="Q391" i="7"/>
  <c r="R391" i="7"/>
  <c r="P392" i="7"/>
  <c r="Q392" i="7"/>
  <c r="R392" i="7"/>
  <c r="T392" i="7"/>
  <c r="P393" i="7"/>
  <c r="Q393" i="7"/>
  <c r="R393" i="7"/>
  <c r="T393" i="7"/>
  <c r="P394" i="7"/>
  <c r="Q394" i="7"/>
  <c r="R394" i="7"/>
  <c r="T394" i="7"/>
  <c r="P395" i="7"/>
  <c r="Q395" i="7"/>
  <c r="R395" i="7"/>
  <c r="T395" i="7"/>
  <c r="P396" i="7"/>
  <c r="Q396" i="7"/>
  <c r="R396" i="7"/>
  <c r="T396" i="7"/>
  <c r="P397" i="7"/>
  <c r="Q397" i="7"/>
  <c r="R397" i="7"/>
  <c r="T397" i="7"/>
  <c r="P398" i="7"/>
  <c r="Q398" i="7"/>
  <c r="R398" i="7"/>
  <c r="T398" i="7"/>
  <c r="P399" i="7"/>
  <c r="Q399" i="7"/>
  <c r="R399" i="7"/>
  <c r="T399" i="7"/>
  <c r="Q400" i="7"/>
  <c r="R400" i="7"/>
  <c r="T400" i="7"/>
  <c r="Q421" i="1"/>
  <c r="T421" i="1"/>
  <c r="R421" i="1"/>
  <c r="T420" i="1"/>
  <c r="R420" i="1"/>
  <c r="Q420" i="1"/>
  <c r="P420" i="1"/>
  <c r="T419" i="1"/>
  <c r="R419" i="1"/>
  <c r="Q419" i="1"/>
  <c r="P419" i="1"/>
  <c r="T418" i="1"/>
  <c r="R418" i="1"/>
  <c r="Q418" i="1"/>
  <c r="P418" i="1"/>
  <c r="T417" i="1"/>
  <c r="R417" i="1"/>
  <c r="Q417" i="1"/>
  <c r="P417" i="1"/>
  <c r="T416" i="1"/>
  <c r="R416" i="1"/>
  <c r="Q416" i="1"/>
  <c r="P416" i="1"/>
  <c r="T415" i="1"/>
  <c r="R415" i="1"/>
  <c r="Q415" i="1"/>
  <c r="P415" i="1"/>
  <c r="R414" i="1"/>
  <c r="Q414" i="1"/>
  <c r="P414" i="1"/>
  <c r="T450" i="1"/>
  <c r="R450" i="1"/>
  <c r="Q450" i="1"/>
  <c r="T449" i="1"/>
  <c r="R449" i="1"/>
  <c r="Q449" i="1"/>
  <c r="P449" i="1"/>
  <c r="T448" i="1"/>
  <c r="R448" i="1"/>
  <c r="Q448" i="1"/>
  <c r="P448" i="1"/>
  <c r="T447" i="1"/>
  <c r="R447" i="1"/>
  <c r="Q447" i="1"/>
  <c r="P447" i="1"/>
  <c r="T446" i="1"/>
  <c r="R446" i="1"/>
  <c r="Q446" i="1"/>
  <c r="P446" i="1"/>
  <c r="T445" i="1"/>
  <c r="R445" i="1"/>
  <c r="Q445" i="1"/>
  <c r="P445" i="1"/>
  <c r="T444" i="1"/>
  <c r="R444" i="1"/>
  <c r="Q444" i="1"/>
  <c r="P444" i="1"/>
  <c r="T443" i="1"/>
  <c r="R443" i="1"/>
  <c r="Q443" i="1"/>
  <c r="P443" i="1"/>
  <c r="T442" i="1"/>
  <c r="R442" i="1"/>
  <c r="Q442" i="1"/>
  <c r="P442" i="1"/>
  <c r="T440" i="1"/>
  <c r="R440" i="1"/>
  <c r="Q440" i="1"/>
  <c r="P440" i="1"/>
  <c r="R439" i="1"/>
  <c r="Q439" i="1"/>
  <c r="P439" i="1"/>
  <c r="T80" i="1"/>
  <c r="R80" i="1"/>
  <c r="Q80" i="1"/>
  <c r="T79" i="1"/>
  <c r="R79" i="1"/>
  <c r="Q79" i="1"/>
  <c r="P79" i="1"/>
  <c r="T78" i="1"/>
  <c r="R78" i="1"/>
  <c r="Q78" i="1"/>
  <c r="P78" i="1"/>
  <c r="T77" i="1"/>
  <c r="R77" i="1"/>
  <c r="Q77" i="1"/>
  <c r="P77" i="1"/>
  <c r="T76" i="1"/>
  <c r="R76" i="1"/>
  <c r="Q76" i="1"/>
  <c r="P76" i="1"/>
  <c r="T75" i="1"/>
  <c r="R75" i="1"/>
  <c r="Q75" i="1"/>
  <c r="P75" i="1"/>
  <c r="T74" i="1"/>
  <c r="R74" i="1"/>
  <c r="Q74" i="1"/>
  <c r="P74" i="1"/>
  <c r="T73" i="1"/>
  <c r="R73" i="1"/>
  <c r="Q73" i="1"/>
  <c r="P73" i="1"/>
  <c r="T72" i="1"/>
  <c r="R72" i="1"/>
  <c r="Q72" i="1"/>
  <c r="P72" i="1"/>
  <c r="T71" i="1"/>
  <c r="R71" i="1"/>
  <c r="Q71" i="1"/>
  <c r="P71" i="1"/>
  <c r="T69" i="1"/>
  <c r="R69" i="1"/>
  <c r="Q69" i="1"/>
  <c r="P69" i="1"/>
  <c r="T68" i="1"/>
  <c r="R68" i="1"/>
  <c r="Q68" i="1"/>
  <c r="P68" i="1"/>
  <c r="R67" i="1"/>
  <c r="Q67" i="1"/>
  <c r="P67" i="1"/>
  <c r="P70" i="1"/>
  <c r="Q70" i="1"/>
  <c r="R70" i="1"/>
  <c r="T70" i="1"/>
  <c r="U64" i="1"/>
  <c r="U81" i="1"/>
  <c r="T72" i="7"/>
  <c r="R72" i="7"/>
  <c r="Q72" i="7"/>
  <c r="T71" i="7"/>
  <c r="R71" i="7"/>
  <c r="Q71" i="7"/>
  <c r="P71" i="7"/>
  <c r="T70" i="7"/>
  <c r="R70" i="7"/>
  <c r="Q70" i="7"/>
  <c r="P70" i="7"/>
  <c r="T69" i="7"/>
  <c r="R69" i="7"/>
  <c r="Q69" i="7"/>
  <c r="P69" i="7"/>
  <c r="T68" i="7"/>
  <c r="R68" i="7"/>
  <c r="Q68" i="7"/>
  <c r="P68" i="7"/>
  <c r="T67" i="7"/>
  <c r="R67" i="7"/>
  <c r="Q67" i="7"/>
  <c r="P67" i="7"/>
  <c r="T66" i="7"/>
  <c r="R66" i="7"/>
  <c r="Q66" i="7"/>
  <c r="P66" i="7"/>
  <c r="T65" i="7"/>
  <c r="R65" i="7"/>
  <c r="Q65" i="7"/>
  <c r="P65" i="7"/>
  <c r="T63" i="7"/>
  <c r="R63" i="7"/>
  <c r="Q63" i="7"/>
  <c r="P63" i="7"/>
  <c r="T62" i="7"/>
  <c r="R62" i="7"/>
  <c r="Q62" i="7"/>
  <c r="P62" i="7"/>
  <c r="P64" i="7"/>
  <c r="Q64" i="7"/>
  <c r="R64" i="7"/>
  <c r="S64" i="7"/>
  <c r="T64" i="7"/>
  <c r="T57" i="7"/>
  <c r="R57" i="7"/>
  <c r="Q57" i="7"/>
  <c r="S57" i="7" s="1"/>
  <c r="T56" i="7"/>
  <c r="R56" i="7"/>
  <c r="Q56" i="7"/>
  <c r="P56" i="7"/>
  <c r="T55" i="7"/>
  <c r="R55" i="7"/>
  <c r="Q55" i="7"/>
  <c r="P55" i="7"/>
  <c r="T54" i="7"/>
  <c r="R54" i="7"/>
  <c r="Q54" i="7"/>
  <c r="P54" i="7"/>
  <c r="T53" i="7"/>
  <c r="R53" i="7"/>
  <c r="Q53" i="7"/>
  <c r="P53" i="7"/>
  <c r="T52" i="7"/>
  <c r="R52" i="7"/>
  <c r="Q52" i="7"/>
  <c r="P52" i="7"/>
  <c r="T51" i="7"/>
  <c r="R51" i="7"/>
  <c r="Q51" i="7"/>
  <c r="P51" i="7"/>
  <c r="T50" i="7"/>
  <c r="R50" i="7"/>
  <c r="Q50" i="7"/>
  <c r="P50" i="7"/>
  <c r="T49" i="7"/>
  <c r="R49" i="7"/>
  <c r="Q49" i="7"/>
  <c r="P49" i="7"/>
  <c r="R48" i="7"/>
  <c r="Q48" i="7"/>
  <c r="P48" i="7"/>
  <c r="R61" i="7"/>
  <c r="Q61" i="7"/>
  <c r="P61" i="7"/>
  <c r="T10" i="7"/>
  <c r="R10" i="7"/>
  <c r="Q10" i="7"/>
  <c r="T9" i="7"/>
  <c r="R9" i="7"/>
  <c r="Q9" i="7"/>
  <c r="S9" i="7" s="1"/>
  <c r="P9" i="7"/>
  <c r="T8" i="7"/>
  <c r="R8" i="7"/>
  <c r="Q8" i="7"/>
  <c r="P8" i="7"/>
  <c r="T7" i="7"/>
  <c r="R7" i="7"/>
  <c r="Q7" i="7"/>
  <c r="P7" i="7"/>
  <c r="T6" i="7"/>
  <c r="R6" i="7"/>
  <c r="Q6" i="7"/>
  <c r="S6" i="7" s="1"/>
  <c r="P6" i="7"/>
  <c r="T5" i="7"/>
  <c r="R5" i="7"/>
  <c r="Q5" i="7"/>
  <c r="P5" i="7"/>
  <c r="T4" i="7"/>
  <c r="R4" i="7"/>
  <c r="Q4" i="7"/>
  <c r="P4" i="7"/>
  <c r="R3" i="7"/>
  <c r="Q3" i="7"/>
  <c r="P3" i="7"/>
  <c r="U16" i="1"/>
  <c r="T15" i="1"/>
  <c r="R15" i="1"/>
  <c r="Q15" i="1"/>
  <c r="T14" i="1"/>
  <c r="R14" i="1"/>
  <c r="Q14" i="1"/>
  <c r="P14" i="1"/>
  <c r="T13" i="1"/>
  <c r="R13" i="1"/>
  <c r="Q13" i="1"/>
  <c r="P13" i="1"/>
  <c r="T12" i="1"/>
  <c r="R12" i="1"/>
  <c r="Q12" i="1"/>
  <c r="P12" i="1"/>
  <c r="T11" i="1"/>
  <c r="R11" i="1"/>
  <c r="Q11" i="1"/>
  <c r="P11" i="1"/>
  <c r="T10" i="1"/>
  <c r="R10" i="1"/>
  <c r="Q10" i="1"/>
  <c r="P10" i="1"/>
  <c r="T9" i="1"/>
  <c r="R9" i="1"/>
  <c r="Q9" i="1"/>
  <c r="P9" i="1"/>
  <c r="T8" i="1"/>
  <c r="R8" i="1"/>
  <c r="Q8" i="1"/>
  <c r="P8" i="1"/>
  <c r="T7" i="1"/>
  <c r="R7" i="1"/>
  <c r="Q7" i="1"/>
  <c r="P7" i="1"/>
  <c r="T5" i="1"/>
  <c r="R5" i="1"/>
  <c r="Q5" i="1"/>
  <c r="P5" i="1"/>
  <c r="T226" i="7"/>
  <c r="R226" i="7"/>
  <c r="Q226" i="7"/>
  <c r="P226" i="7"/>
  <c r="T224" i="7"/>
  <c r="R224" i="7"/>
  <c r="Q224" i="7"/>
  <c r="P224" i="7"/>
  <c r="T223" i="7"/>
  <c r="R223" i="7"/>
  <c r="Q223" i="7"/>
  <c r="P223" i="7"/>
  <c r="T222" i="7"/>
  <c r="R222" i="7"/>
  <c r="Q222" i="7"/>
  <c r="P222" i="7"/>
  <c r="T221" i="7"/>
  <c r="R221" i="7"/>
  <c r="Q221" i="7"/>
  <c r="P221" i="7"/>
  <c r="T220" i="7"/>
  <c r="R220" i="7"/>
  <c r="Q220" i="7"/>
  <c r="P220" i="7"/>
  <c r="T219" i="7"/>
  <c r="R219" i="7"/>
  <c r="Q219" i="7"/>
  <c r="P219" i="7"/>
  <c r="T294" i="1"/>
  <c r="R294" i="1"/>
  <c r="Q294" i="1"/>
  <c r="P294" i="1"/>
  <c r="T293" i="1"/>
  <c r="R293" i="1"/>
  <c r="Q293" i="1"/>
  <c r="P293" i="1"/>
  <c r="T292" i="1"/>
  <c r="R292" i="1"/>
  <c r="Q292" i="1"/>
  <c r="P292" i="1"/>
  <c r="T291" i="1"/>
  <c r="R291" i="1"/>
  <c r="Q291" i="1"/>
  <c r="P291" i="1"/>
  <c r="T290" i="1"/>
  <c r="R290" i="1"/>
  <c r="Q290" i="1"/>
  <c r="P290" i="1"/>
  <c r="T289" i="1"/>
  <c r="R289" i="1"/>
  <c r="Q289" i="1"/>
  <c r="P289" i="1"/>
  <c r="T288" i="1"/>
  <c r="R288" i="1"/>
  <c r="Q288" i="1"/>
  <c r="P288" i="1"/>
  <c r="T287" i="1"/>
  <c r="R287" i="1"/>
  <c r="Q287" i="1"/>
  <c r="P287" i="1"/>
  <c r="T286" i="1"/>
  <c r="R286" i="1"/>
  <c r="Q286" i="1"/>
  <c r="P286" i="1"/>
  <c r="T285" i="1"/>
  <c r="R285" i="1"/>
  <c r="Q285" i="1"/>
  <c r="P285" i="1"/>
  <c r="H288" i="1"/>
  <c r="E288" i="1"/>
  <c r="H287" i="1"/>
  <c r="E287" i="1"/>
  <c r="T335" i="1"/>
  <c r="R335" i="1"/>
  <c r="Q335" i="1"/>
  <c r="P335" i="1"/>
  <c r="T334" i="1"/>
  <c r="R334" i="1"/>
  <c r="Q334" i="1"/>
  <c r="P334" i="1"/>
  <c r="T332" i="1"/>
  <c r="R332" i="1"/>
  <c r="Q332" i="1"/>
  <c r="P332" i="1"/>
  <c r="T331" i="1"/>
  <c r="R331" i="1"/>
  <c r="Q331" i="1"/>
  <c r="P331" i="1"/>
  <c r="T330" i="1"/>
  <c r="R330" i="1"/>
  <c r="Q330" i="1"/>
  <c r="P330" i="1"/>
  <c r="R329" i="1"/>
  <c r="Q329" i="1"/>
  <c r="P329" i="1"/>
  <c r="T240" i="1"/>
  <c r="R240" i="1"/>
  <c r="Q240" i="1"/>
  <c r="T239" i="1"/>
  <c r="R239" i="1"/>
  <c r="Q239" i="1"/>
  <c r="T235" i="1"/>
  <c r="R235" i="1"/>
  <c r="Q235" i="1"/>
  <c r="T214" i="7"/>
  <c r="R214" i="7"/>
  <c r="Q214" i="7"/>
  <c r="R205" i="7"/>
  <c r="Q205" i="7"/>
  <c r="U89" i="8"/>
  <c r="T88" i="8"/>
  <c r="R88" i="8"/>
  <c r="Q88" i="8"/>
  <c r="T87" i="8"/>
  <c r="R87" i="8"/>
  <c r="Q87" i="8"/>
  <c r="P87" i="8"/>
  <c r="T86" i="8"/>
  <c r="R86" i="8"/>
  <c r="Q86" i="8"/>
  <c r="P86" i="8"/>
  <c r="T85" i="8"/>
  <c r="R85" i="8"/>
  <c r="Q85" i="8"/>
  <c r="P85" i="8"/>
  <c r="R83" i="8"/>
  <c r="Q83" i="8"/>
  <c r="P83" i="8"/>
  <c r="T26" i="8"/>
  <c r="R26" i="8"/>
  <c r="Q26" i="8"/>
  <c r="P26" i="8"/>
  <c r="T25" i="8"/>
  <c r="R25" i="8"/>
  <c r="Q25" i="8"/>
  <c r="P25" i="8"/>
  <c r="T24" i="8"/>
  <c r="R24" i="8"/>
  <c r="Q24" i="8"/>
  <c r="P24" i="8"/>
  <c r="T23" i="8"/>
  <c r="R23" i="8"/>
  <c r="Q23" i="8"/>
  <c r="P23" i="8"/>
  <c r="P84" i="8"/>
  <c r="T84" i="8"/>
  <c r="R84" i="8"/>
  <c r="Q84" i="8"/>
  <c r="A151" i="8"/>
  <c r="A152" i="8"/>
  <c r="T251" i="7"/>
  <c r="R251" i="7"/>
  <c r="Q251" i="7"/>
  <c r="T250" i="7"/>
  <c r="R250" i="7"/>
  <c r="Q250" i="7"/>
  <c r="P250" i="7"/>
  <c r="T249" i="7"/>
  <c r="R249" i="7"/>
  <c r="Q249" i="7"/>
  <c r="P249" i="7"/>
  <c r="T248" i="7"/>
  <c r="R248" i="7"/>
  <c r="Q248" i="7"/>
  <c r="P248" i="7"/>
  <c r="T246" i="7"/>
  <c r="R246" i="7"/>
  <c r="Q246" i="7"/>
  <c r="P246" i="7"/>
  <c r="T245" i="7"/>
  <c r="R245" i="7"/>
  <c r="Q245" i="7"/>
  <c r="P245" i="7"/>
  <c r="P109" i="7"/>
  <c r="P108" i="7"/>
  <c r="P107" i="7"/>
  <c r="P106" i="7"/>
  <c r="T111" i="7"/>
  <c r="R111" i="7"/>
  <c r="Q111" i="7"/>
  <c r="T109" i="7"/>
  <c r="R109" i="7"/>
  <c r="Q109" i="7"/>
  <c r="T108" i="7"/>
  <c r="R108" i="7"/>
  <c r="Q108" i="7"/>
  <c r="T107" i="7"/>
  <c r="R107" i="7"/>
  <c r="Q107" i="7"/>
  <c r="T106" i="7"/>
  <c r="R106" i="7"/>
  <c r="Q106" i="7"/>
  <c r="T279" i="1"/>
  <c r="R279" i="1"/>
  <c r="Q279" i="1"/>
  <c r="P279" i="1"/>
  <c r="T278" i="1"/>
  <c r="R278" i="1"/>
  <c r="Q278" i="1"/>
  <c r="P278" i="1"/>
  <c r="T277" i="1"/>
  <c r="R277" i="1"/>
  <c r="Q277" i="1"/>
  <c r="P277" i="1"/>
  <c r="T276" i="1"/>
  <c r="R276" i="1"/>
  <c r="Q276" i="1"/>
  <c r="P276" i="1"/>
  <c r="P123" i="1"/>
  <c r="P121" i="1"/>
  <c r="P120" i="1"/>
  <c r="P119" i="1"/>
  <c r="T124" i="1"/>
  <c r="R124" i="1"/>
  <c r="Q124" i="1"/>
  <c r="T122" i="1"/>
  <c r="R122" i="1"/>
  <c r="Q122" i="1"/>
  <c r="T121" i="1"/>
  <c r="R121" i="1"/>
  <c r="Q121" i="1"/>
  <c r="T120" i="1"/>
  <c r="R120" i="1"/>
  <c r="Q120" i="1"/>
  <c r="T119" i="1"/>
  <c r="R119" i="1"/>
  <c r="Q119" i="1"/>
  <c r="T545" i="7"/>
  <c r="R545" i="7"/>
  <c r="Q545" i="7"/>
  <c r="P545" i="7"/>
  <c r="T617" i="1"/>
  <c r="R617" i="1"/>
  <c r="Q617" i="1"/>
  <c r="P617" i="1"/>
  <c r="T616" i="1"/>
  <c r="R616" i="1"/>
  <c r="Q616" i="1"/>
  <c r="P616" i="1"/>
  <c r="S48" i="7" l="1"/>
  <c r="S394" i="7"/>
  <c r="S393" i="7"/>
  <c r="S369" i="7"/>
  <c r="S371" i="7"/>
  <c r="S208" i="7"/>
  <c r="S211" i="7"/>
  <c r="S536" i="7"/>
  <c r="S537" i="7"/>
  <c r="S539" i="7"/>
  <c r="S540" i="7"/>
  <c r="S541" i="7"/>
  <c r="S542" i="7"/>
  <c r="S486" i="7"/>
  <c r="S487" i="7"/>
  <c r="S489" i="7"/>
  <c r="S399" i="7"/>
  <c r="S109" i="7"/>
  <c r="S220" i="7"/>
  <c r="S51" i="7"/>
  <c r="S54" i="7"/>
  <c r="S63" i="7"/>
  <c r="S66" i="7"/>
  <c r="S67" i="7"/>
  <c r="S69" i="7"/>
  <c r="S70" i="7"/>
  <c r="S397" i="7"/>
  <c r="S392" i="7"/>
  <c r="S373" i="7"/>
  <c r="S538" i="7"/>
  <c r="S543" i="7"/>
  <c r="S544" i="7"/>
  <c r="S482" i="7"/>
  <c r="S483" i="7"/>
  <c r="S484" i="7"/>
  <c r="S485" i="7"/>
  <c r="S121" i="8"/>
  <c r="S123" i="8"/>
  <c r="S615" i="1"/>
  <c r="S553" i="1"/>
  <c r="S554" i="1"/>
  <c r="S555" i="1"/>
  <c r="S556" i="1"/>
  <c r="S557" i="1"/>
  <c r="T126" i="8"/>
  <c r="S111" i="8"/>
  <c r="S112" i="8"/>
  <c r="T115" i="8"/>
  <c r="S114" i="8"/>
  <c r="R126" i="8"/>
  <c r="S125" i="8"/>
  <c r="S119" i="1"/>
  <c r="S124" i="1"/>
  <c r="S277" i="1"/>
  <c r="S239" i="1"/>
  <c r="S332" i="1"/>
  <c r="S8" i="1"/>
  <c r="S11" i="1"/>
  <c r="S14" i="1"/>
  <c r="S68" i="1"/>
  <c r="S72" i="1"/>
  <c r="S75" i="1"/>
  <c r="S78" i="1"/>
  <c r="S443" i="1"/>
  <c r="S444" i="1"/>
  <c r="S446" i="1"/>
  <c r="S447" i="1"/>
  <c r="S449" i="1"/>
  <c r="S416" i="1"/>
  <c r="S419" i="1"/>
  <c r="S609" i="1"/>
  <c r="S610" i="1"/>
  <c r="S611" i="1"/>
  <c r="S612" i="1"/>
  <c r="S613" i="1"/>
  <c r="S86" i="8"/>
  <c r="S87" i="8"/>
  <c r="S113" i="8"/>
  <c r="S118" i="8"/>
  <c r="S119" i="8"/>
  <c r="S120" i="8"/>
  <c r="S124" i="8"/>
  <c r="Q126" i="8"/>
  <c r="S15" i="1"/>
  <c r="S439" i="1"/>
  <c r="S450" i="1"/>
  <c r="S421" i="1"/>
  <c r="S230" i="1"/>
  <c r="S232" i="1"/>
  <c r="S233" i="1"/>
  <c r="S236" i="1"/>
  <c r="S237" i="1"/>
  <c r="S614" i="1"/>
  <c r="S560" i="1"/>
  <c r="S558" i="1"/>
  <c r="S559" i="1"/>
  <c r="S367" i="7"/>
  <c r="S370" i="7"/>
  <c r="S210" i="7"/>
  <c r="S396" i="7"/>
  <c r="S414" i="1"/>
  <c r="S231" i="1"/>
  <c r="S234" i="1"/>
  <c r="S238" i="1"/>
  <c r="S442" i="1"/>
  <c r="S448" i="1"/>
  <c r="S235" i="1"/>
  <c r="S417" i="1"/>
  <c r="S80" i="1"/>
  <c r="S418" i="1"/>
  <c r="S400" i="7"/>
  <c r="S395" i="7"/>
  <c r="S368" i="7"/>
  <c r="S221" i="7"/>
  <c r="S224" i="7"/>
  <c r="S3" i="7"/>
  <c r="S49" i="7"/>
  <c r="S52" i="7"/>
  <c r="S55" i="7"/>
  <c r="S68" i="7"/>
  <c r="S71" i="7"/>
  <c r="S391" i="7"/>
  <c r="S207" i="7"/>
  <c r="S4" i="7"/>
  <c r="S7" i="7"/>
  <c r="S398" i="7"/>
  <c r="S366" i="7"/>
  <c r="S372" i="7"/>
  <c r="S206" i="7"/>
  <c r="S209" i="7"/>
  <c r="S213" i="7"/>
  <c r="S287" i="1"/>
  <c r="S290" i="1"/>
  <c r="S293" i="1"/>
  <c r="S9" i="1"/>
  <c r="S12" i="1"/>
  <c r="S69" i="1"/>
  <c r="S73" i="1"/>
  <c r="S76" i="1"/>
  <c r="S79" i="1"/>
  <c r="S440" i="1"/>
  <c r="S415" i="1"/>
  <c r="S330" i="1"/>
  <c r="S334" i="1"/>
  <c r="S288" i="1"/>
  <c r="S291" i="1"/>
  <c r="S294" i="1"/>
  <c r="S7" i="1"/>
  <c r="S10" i="1"/>
  <c r="S13" i="1"/>
  <c r="S74" i="1"/>
  <c r="S445" i="1"/>
  <c r="S420" i="1"/>
  <c r="S70" i="1"/>
  <c r="S88" i="8"/>
  <c r="S122" i="8"/>
  <c r="S25" i="8"/>
  <c r="S24" i="8"/>
  <c r="S83" i="8"/>
  <c r="Q89" i="8"/>
  <c r="S23" i="8"/>
  <c r="S26" i="8"/>
  <c r="R89" i="8"/>
  <c r="S10" i="7"/>
  <c r="S61" i="7"/>
  <c r="T81" i="1"/>
  <c r="S77" i="1"/>
  <c r="S67" i="1"/>
  <c r="S71" i="1"/>
  <c r="S329" i="1"/>
  <c r="S5" i="7"/>
  <c r="S8" i="7"/>
  <c r="S205" i="7"/>
  <c r="S214" i="7"/>
  <c r="S53" i="7"/>
  <c r="S56" i="7"/>
  <c r="S72" i="7"/>
  <c r="S65" i="7"/>
  <c r="S62" i="7"/>
  <c r="S50" i="7"/>
  <c r="S5" i="1"/>
  <c r="S545" i="7"/>
  <c r="S250" i="7"/>
  <c r="S219" i="7"/>
  <c r="S222" i="7"/>
  <c r="S226" i="7"/>
  <c r="S223" i="7"/>
  <c r="S616" i="1"/>
  <c r="S122" i="1"/>
  <c r="S240" i="1"/>
  <c r="S331" i="1"/>
  <c r="S335" i="1"/>
  <c r="S286" i="1"/>
  <c r="S289" i="1"/>
  <c r="S292" i="1"/>
  <c r="S617" i="1"/>
  <c r="S285" i="1"/>
  <c r="S278" i="1"/>
  <c r="S276" i="1"/>
  <c r="S279" i="1"/>
  <c r="S251" i="7"/>
  <c r="S245" i="7"/>
  <c r="S249" i="7"/>
  <c r="S111" i="7"/>
  <c r="S246" i="7"/>
  <c r="S107" i="7"/>
  <c r="S248" i="7"/>
  <c r="S120" i="1"/>
  <c r="T89" i="8"/>
  <c r="S85" i="8"/>
  <c r="S84" i="8"/>
  <c r="S106" i="7"/>
  <c r="S108" i="7"/>
  <c r="S121" i="1"/>
  <c r="S126" i="8" l="1"/>
  <c r="S89" i="8"/>
  <c r="T611" i="7" l="1"/>
  <c r="R611" i="7"/>
  <c r="Q611" i="7"/>
  <c r="T610" i="7"/>
  <c r="R610" i="7"/>
  <c r="Q610" i="7"/>
  <c r="T609" i="7"/>
  <c r="R609" i="7"/>
  <c r="Q609" i="7"/>
  <c r="T608" i="7"/>
  <c r="R608" i="7"/>
  <c r="Q608" i="7"/>
  <c r="T607" i="7"/>
  <c r="R607" i="7"/>
  <c r="Q607" i="7"/>
  <c r="T606" i="7"/>
  <c r="R606" i="7"/>
  <c r="Q606" i="7"/>
  <c r="T605" i="7"/>
  <c r="R605" i="7"/>
  <c r="Q605" i="7"/>
  <c r="T604" i="7"/>
  <c r="R604" i="7"/>
  <c r="Q604" i="7"/>
  <c r="T603" i="7"/>
  <c r="R603" i="7"/>
  <c r="Q603" i="7"/>
  <c r="R602" i="7"/>
  <c r="Q602" i="7"/>
  <c r="P610" i="7"/>
  <c r="P609" i="7"/>
  <c r="P608" i="7"/>
  <c r="P607" i="7"/>
  <c r="P606" i="7"/>
  <c r="P605" i="7"/>
  <c r="H609" i="7"/>
  <c r="E609" i="7"/>
  <c r="P556" i="7"/>
  <c r="P555" i="7"/>
  <c r="P554" i="7"/>
  <c r="P553" i="7"/>
  <c r="T555" i="7"/>
  <c r="R555" i="7"/>
  <c r="Q555" i="7"/>
  <c r="H555" i="7"/>
  <c r="E555" i="7"/>
  <c r="P20" i="8"/>
  <c r="P21" i="8"/>
  <c r="P22" i="8"/>
  <c r="P11" i="8"/>
  <c r="P10" i="8"/>
  <c r="Q17" i="8"/>
  <c r="R17" i="8"/>
  <c r="Q18" i="8"/>
  <c r="R18" i="8"/>
  <c r="T18" i="8"/>
  <c r="Q19" i="8"/>
  <c r="R19" i="8"/>
  <c r="T19" i="8"/>
  <c r="Q20" i="8"/>
  <c r="R20" i="8"/>
  <c r="T20" i="8"/>
  <c r="Q21" i="8"/>
  <c r="R21" i="8"/>
  <c r="T21" i="8"/>
  <c r="Q22" i="8"/>
  <c r="R22" i="8"/>
  <c r="T22" i="8"/>
  <c r="Q11" i="8"/>
  <c r="R11" i="8"/>
  <c r="T11" i="8"/>
  <c r="Q12" i="8"/>
  <c r="R12" i="8"/>
  <c r="T12" i="8"/>
  <c r="Q27" i="8"/>
  <c r="R27" i="8"/>
  <c r="T27" i="8"/>
  <c r="Q28" i="8"/>
  <c r="R28" i="8"/>
  <c r="T28" i="8"/>
  <c r="S606" i="7" l="1"/>
  <c r="S610" i="7"/>
  <c r="S18" i="8"/>
  <c r="S603" i="7"/>
  <c r="S607" i="7"/>
  <c r="S11" i="8"/>
  <c r="S22" i="8"/>
  <c r="S21" i="8"/>
  <c r="S602" i="7"/>
  <c r="S611" i="7"/>
  <c r="S604" i="7"/>
  <c r="S608" i="7"/>
  <c r="S555" i="7"/>
  <c r="S605" i="7"/>
  <c r="S609" i="7"/>
  <c r="S27" i="8"/>
  <c r="R29" i="8"/>
  <c r="S20" i="8"/>
  <c r="T29" i="8"/>
  <c r="Q29" i="8"/>
  <c r="S12" i="8"/>
  <c r="S28" i="8"/>
  <c r="S17" i="8"/>
  <c r="S19" i="8"/>
  <c r="S29" i="8" l="1"/>
  <c r="U295" i="7" l="1"/>
  <c r="T294" i="7"/>
  <c r="R294" i="7"/>
  <c r="Q294" i="7"/>
  <c r="T293" i="7"/>
  <c r="R293" i="7"/>
  <c r="Q293" i="7"/>
  <c r="T292" i="7"/>
  <c r="R292" i="7"/>
  <c r="Q292" i="7"/>
  <c r="T291" i="7"/>
  <c r="R291" i="7"/>
  <c r="Q291" i="7"/>
  <c r="T290" i="7"/>
  <c r="R290" i="7"/>
  <c r="Q290" i="7"/>
  <c r="T289" i="7"/>
  <c r="R289" i="7"/>
  <c r="Q289" i="7"/>
  <c r="T288" i="7"/>
  <c r="R288" i="7"/>
  <c r="Q288" i="7"/>
  <c r="T287" i="7"/>
  <c r="R287" i="7"/>
  <c r="Q287" i="7"/>
  <c r="T286" i="7"/>
  <c r="R286" i="7"/>
  <c r="Q286" i="7"/>
  <c r="R285" i="7"/>
  <c r="Q285" i="7"/>
  <c r="P293" i="7"/>
  <c r="P292" i="7"/>
  <c r="P291" i="7"/>
  <c r="P290" i="7"/>
  <c r="P289" i="7"/>
  <c r="P288" i="7"/>
  <c r="P287" i="7"/>
  <c r="P286" i="7"/>
  <c r="H292" i="7"/>
  <c r="H287" i="7"/>
  <c r="E293" i="7"/>
  <c r="E292" i="7"/>
  <c r="E291" i="7"/>
  <c r="E290" i="7"/>
  <c r="E289" i="7"/>
  <c r="E288" i="7"/>
  <c r="E287" i="7"/>
  <c r="T281" i="7"/>
  <c r="R281" i="7"/>
  <c r="Q281" i="7"/>
  <c r="T280" i="7"/>
  <c r="R280" i="7"/>
  <c r="Q280" i="7"/>
  <c r="T279" i="7"/>
  <c r="R279" i="7"/>
  <c r="Q279" i="7"/>
  <c r="T278" i="7"/>
  <c r="R278" i="7"/>
  <c r="Q278" i="7"/>
  <c r="T277" i="7"/>
  <c r="R277" i="7"/>
  <c r="Q277" i="7"/>
  <c r="T276" i="7"/>
  <c r="R276" i="7"/>
  <c r="Q276" i="7"/>
  <c r="T275" i="7"/>
  <c r="R275" i="7"/>
  <c r="Q275" i="7"/>
  <c r="T274" i="7"/>
  <c r="R274" i="7"/>
  <c r="Q274" i="7"/>
  <c r="T273" i="7"/>
  <c r="R273" i="7"/>
  <c r="Q273" i="7"/>
  <c r="T272" i="7"/>
  <c r="R272" i="7"/>
  <c r="Q272" i="7"/>
  <c r="R271" i="7"/>
  <c r="Q271" i="7"/>
  <c r="P280" i="7"/>
  <c r="P279" i="7"/>
  <c r="P278" i="7"/>
  <c r="P277" i="7"/>
  <c r="P276" i="7"/>
  <c r="P275" i="7"/>
  <c r="P274" i="7"/>
  <c r="P273" i="7"/>
  <c r="P272" i="7"/>
  <c r="P271" i="7"/>
  <c r="U228" i="7"/>
  <c r="T227" i="7"/>
  <c r="R227" i="7"/>
  <c r="Q227" i="7"/>
  <c r="T225" i="7"/>
  <c r="R225" i="7"/>
  <c r="Q225" i="7"/>
  <c r="R218" i="7"/>
  <c r="Q218" i="7"/>
  <c r="P225" i="7"/>
  <c r="P218" i="7"/>
  <c r="H225" i="7"/>
  <c r="E225" i="7"/>
  <c r="E278" i="7"/>
  <c r="H278" i="7"/>
  <c r="H275" i="7"/>
  <c r="E275" i="7"/>
  <c r="U337" i="1"/>
  <c r="P312" i="1"/>
  <c r="P311" i="1"/>
  <c r="P309" i="1"/>
  <c r="P308" i="1"/>
  <c r="P307" i="1"/>
  <c r="P306" i="1"/>
  <c r="P305" i="1"/>
  <c r="U314" i="1"/>
  <c r="T313" i="1"/>
  <c r="R313" i="1"/>
  <c r="Q313" i="1"/>
  <c r="T312" i="1"/>
  <c r="R312" i="1"/>
  <c r="Q312" i="1"/>
  <c r="T311" i="1"/>
  <c r="R311" i="1"/>
  <c r="Q311" i="1"/>
  <c r="T310" i="1"/>
  <c r="R310" i="1"/>
  <c r="Q310" i="1"/>
  <c r="T309" i="1"/>
  <c r="R309" i="1"/>
  <c r="Q309" i="1"/>
  <c r="T308" i="1"/>
  <c r="R308" i="1"/>
  <c r="Q308" i="1"/>
  <c r="T307" i="1"/>
  <c r="R307" i="1"/>
  <c r="Q307" i="1"/>
  <c r="T306" i="1"/>
  <c r="R306" i="1"/>
  <c r="Q306" i="1"/>
  <c r="T305" i="1"/>
  <c r="R305" i="1"/>
  <c r="Q305" i="1"/>
  <c r="R304" i="1"/>
  <c r="Q304" i="1"/>
  <c r="T336" i="1"/>
  <c r="R336" i="1"/>
  <c r="Q336" i="1"/>
  <c r="T333" i="1"/>
  <c r="R333" i="1"/>
  <c r="Q333" i="1"/>
  <c r="U326" i="1"/>
  <c r="P324" i="1"/>
  <c r="T325" i="1"/>
  <c r="R325" i="1"/>
  <c r="Q325" i="1"/>
  <c r="H325" i="1"/>
  <c r="E325" i="1"/>
  <c r="A142" i="8"/>
  <c r="A177" i="8"/>
  <c r="A176" i="8"/>
  <c r="A175" i="8"/>
  <c r="A174" i="8"/>
  <c r="A173" i="8"/>
  <c r="A172" i="8"/>
  <c r="A171" i="8"/>
  <c r="A170" i="8"/>
  <c r="A169" i="8"/>
  <c r="A168" i="8"/>
  <c r="A167" i="8"/>
  <c r="A166" i="8"/>
  <c r="A165" i="8"/>
  <c r="A164" i="8"/>
  <c r="A163" i="8"/>
  <c r="A162" i="8"/>
  <c r="A161" i="8"/>
  <c r="A160" i="8"/>
  <c r="A159" i="8"/>
  <c r="A158" i="8"/>
  <c r="A157" i="8"/>
  <c r="A156" i="8"/>
  <c r="A155" i="8"/>
  <c r="A154" i="8"/>
  <c r="A153" i="8"/>
  <c r="A150" i="8"/>
  <c r="A149" i="8"/>
  <c r="A148" i="8"/>
  <c r="A147" i="8"/>
  <c r="A146" i="8"/>
  <c r="A145" i="8"/>
  <c r="A144" i="8"/>
  <c r="A143" i="8"/>
  <c r="A141" i="8"/>
  <c r="A140" i="8"/>
  <c r="U67" i="8"/>
  <c r="U54" i="8"/>
  <c r="U43" i="8"/>
  <c r="U80" i="8"/>
  <c r="U115" i="8"/>
  <c r="U96" i="8"/>
  <c r="U135" i="8"/>
  <c r="U108" i="8"/>
  <c r="U29" i="8"/>
  <c r="A80" i="8"/>
  <c r="C96" i="8"/>
  <c r="A54" i="8"/>
  <c r="J13" i="8"/>
  <c r="J43" i="8"/>
  <c r="A89" i="8"/>
  <c r="J135" i="8"/>
  <c r="J67" i="8"/>
  <c r="C135" i="8"/>
  <c r="C67" i="8"/>
  <c r="C108" i="8"/>
  <c r="A29" i="8"/>
  <c r="J80" i="8"/>
  <c r="A96" i="8"/>
  <c r="C115" i="8"/>
  <c r="A115" i="8"/>
  <c r="C29" i="8"/>
  <c r="J126" i="8"/>
  <c r="A13" i="8"/>
  <c r="J54" i="8"/>
  <c r="C54" i="8"/>
  <c r="J29" i="8"/>
  <c r="A67" i="8"/>
  <c r="A108" i="8"/>
  <c r="C13" i="8"/>
  <c r="C126" i="8"/>
  <c r="J115" i="8"/>
  <c r="J89" i="8"/>
  <c r="A43" i="8"/>
  <c r="A126" i="8"/>
  <c r="C43" i="8"/>
  <c r="J108" i="8"/>
  <c r="J96" i="8"/>
  <c r="C89" i="8"/>
  <c r="A135" i="8"/>
  <c r="C80" i="8"/>
  <c r="S271" i="7" l="1"/>
  <c r="S274" i="7"/>
  <c r="S278" i="7"/>
  <c r="S289" i="7"/>
  <c r="S304" i="1"/>
  <c r="S333" i="1"/>
  <c r="S293" i="7"/>
  <c r="S225" i="7"/>
  <c r="S305" i="1"/>
  <c r="S313" i="1"/>
  <c r="S325" i="1"/>
  <c r="Q295" i="7"/>
  <c r="T295" i="7"/>
  <c r="R295" i="7"/>
  <c r="S218" i="7"/>
  <c r="S272" i="7"/>
  <c r="S276" i="7"/>
  <c r="S280" i="7"/>
  <c r="S286" i="7"/>
  <c r="S290" i="7"/>
  <c r="S294" i="7"/>
  <c r="S273" i="7"/>
  <c r="S277" i="7"/>
  <c r="S281" i="7"/>
  <c r="S288" i="7"/>
  <c r="S292" i="7"/>
  <c r="S287" i="7"/>
  <c r="S291" i="7"/>
  <c r="S307" i="1"/>
  <c r="S311" i="1"/>
  <c r="S309" i="1"/>
  <c r="S308" i="1"/>
  <c r="S312" i="1"/>
  <c r="S336" i="1"/>
  <c r="R314" i="1"/>
  <c r="T314" i="1"/>
  <c r="S227" i="7"/>
  <c r="S275" i="7"/>
  <c r="S279" i="7"/>
  <c r="S285" i="7"/>
  <c r="R228" i="7"/>
  <c r="T228" i="7"/>
  <c r="Q228" i="7"/>
  <c r="S306" i="1"/>
  <c r="S310" i="1"/>
  <c r="Q314" i="1"/>
  <c r="H19" i="8"/>
  <c r="E19" i="8"/>
  <c r="P19" i="8"/>
  <c r="P18" i="8"/>
  <c r="T10" i="8"/>
  <c r="R10" i="8"/>
  <c r="Q10" i="8"/>
  <c r="T9" i="8"/>
  <c r="R9" i="8"/>
  <c r="Q9" i="8"/>
  <c r="T8" i="8"/>
  <c r="R8" i="8"/>
  <c r="Q8" i="8"/>
  <c r="T7" i="8"/>
  <c r="R7" i="8"/>
  <c r="Q7" i="8"/>
  <c r="P9" i="8"/>
  <c r="P8" i="8"/>
  <c r="P7" i="8"/>
  <c r="P6" i="8"/>
  <c r="P5" i="8"/>
  <c r="P4" i="8"/>
  <c r="H8" i="8"/>
  <c r="E8" i="8"/>
  <c r="P65" i="8"/>
  <c r="P64" i="8"/>
  <c r="P63" i="8"/>
  <c r="P62" i="8"/>
  <c r="P61" i="8"/>
  <c r="P60" i="8"/>
  <c r="P59" i="8"/>
  <c r="P58" i="8"/>
  <c r="P57" i="8"/>
  <c r="P52" i="8"/>
  <c r="P51" i="8"/>
  <c r="P50" i="8"/>
  <c r="P49" i="8"/>
  <c r="P48" i="8"/>
  <c r="P47" i="8"/>
  <c r="P46" i="8"/>
  <c r="P41" i="8"/>
  <c r="P40" i="8"/>
  <c r="P39" i="8"/>
  <c r="P38" i="8"/>
  <c r="P37" i="8"/>
  <c r="P36" i="8"/>
  <c r="P35" i="8"/>
  <c r="P34" i="8"/>
  <c r="P33" i="8"/>
  <c r="P78" i="8"/>
  <c r="P77" i="8"/>
  <c r="P76" i="8"/>
  <c r="P75" i="8"/>
  <c r="P74" i="8"/>
  <c r="P73" i="8"/>
  <c r="P72" i="8"/>
  <c r="P71" i="8"/>
  <c r="P70" i="8"/>
  <c r="P113" i="8"/>
  <c r="P112" i="8"/>
  <c r="P111" i="8"/>
  <c r="P94" i="8"/>
  <c r="P93" i="8"/>
  <c r="P92" i="8"/>
  <c r="P133" i="8"/>
  <c r="P132" i="8"/>
  <c r="P131" i="8"/>
  <c r="P130" i="8"/>
  <c r="P129" i="8"/>
  <c r="P106" i="8"/>
  <c r="P105" i="8"/>
  <c r="P104" i="8"/>
  <c r="P103" i="8"/>
  <c r="P102" i="8"/>
  <c r="P101" i="8"/>
  <c r="P100" i="8"/>
  <c r="P27" i="8"/>
  <c r="P17" i="8"/>
  <c r="P3" i="8"/>
  <c r="T66" i="8"/>
  <c r="R66" i="8"/>
  <c r="Q66" i="8"/>
  <c r="T65" i="8"/>
  <c r="R65" i="8"/>
  <c r="Q65" i="8"/>
  <c r="T64" i="8"/>
  <c r="R64" i="8"/>
  <c r="Q64" i="8"/>
  <c r="T63" i="8"/>
  <c r="R63" i="8"/>
  <c r="Q63" i="8"/>
  <c r="T62" i="8"/>
  <c r="R62" i="8"/>
  <c r="Q62" i="8"/>
  <c r="T61" i="8"/>
  <c r="R61" i="8"/>
  <c r="Q61" i="8"/>
  <c r="T60" i="8"/>
  <c r="R60" i="8"/>
  <c r="Q60" i="8"/>
  <c r="T59" i="8"/>
  <c r="R59" i="8"/>
  <c r="Q59" i="8"/>
  <c r="T58" i="8"/>
  <c r="R58" i="8"/>
  <c r="Q58" i="8"/>
  <c r="R57" i="8"/>
  <c r="Q57" i="8"/>
  <c r="T53" i="8"/>
  <c r="R53" i="8"/>
  <c r="Q53" i="8"/>
  <c r="T52" i="8"/>
  <c r="R52" i="8"/>
  <c r="Q52" i="8"/>
  <c r="T51" i="8"/>
  <c r="R51" i="8"/>
  <c r="Q51" i="8"/>
  <c r="T50" i="8"/>
  <c r="R50" i="8"/>
  <c r="Q50" i="8"/>
  <c r="T49" i="8"/>
  <c r="R49" i="8"/>
  <c r="Q49" i="8"/>
  <c r="T48" i="8"/>
  <c r="R48" i="8"/>
  <c r="Q48" i="8"/>
  <c r="T47" i="8"/>
  <c r="R47" i="8"/>
  <c r="Q47" i="8"/>
  <c r="R46" i="8"/>
  <c r="Q46" i="8"/>
  <c r="T42" i="8"/>
  <c r="R42" i="8"/>
  <c r="Q42" i="8"/>
  <c r="T41" i="8"/>
  <c r="R41" i="8"/>
  <c r="Q41" i="8"/>
  <c r="T40" i="8"/>
  <c r="R40" i="8"/>
  <c r="Q40" i="8"/>
  <c r="T39" i="8"/>
  <c r="R39" i="8"/>
  <c r="Q39" i="8"/>
  <c r="T38" i="8"/>
  <c r="R38" i="8"/>
  <c r="Q38" i="8"/>
  <c r="T37" i="8"/>
  <c r="R37" i="8"/>
  <c r="Q37" i="8"/>
  <c r="T36" i="8"/>
  <c r="R36" i="8"/>
  <c r="Q36" i="8"/>
  <c r="T35" i="8"/>
  <c r="R35" i="8"/>
  <c r="Q35" i="8"/>
  <c r="T34" i="8"/>
  <c r="R34" i="8"/>
  <c r="Q34" i="8"/>
  <c r="R33" i="8"/>
  <c r="Q33" i="8"/>
  <c r="T79" i="8"/>
  <c r="R79" i="8"/>
  <c r="Q79" i="8"/>
  <c r="T78" i="8"/>
  <c r="R78" i="8"/>
  <c r="Q78" i="8"/>
  <c r="T77" i="8"/>
  <c r="R77" i="8"/>
  <c r="Q77" i="8"/>
  <c r="T76" i="8"/>
  <c r="R76" i="8"/>
  <c r="Q76" i="8"/>
  <c r="T75" i="8"/>
  <c r="R75" i="8"/>
  <c r="Q75" i="8"/>
  <c r="T74" i="8"/>
  <c r="R74" i="8"/>
  <c r="Q74" i="8"/>
  <c r="T73" i="8"/>
  <c r="R73" i="8"/>
  <c r="Q73" i="8"/>
  <c r="T72" i="8"/>
  <c r="R72" i="8"/>
  <c r="Q72" i="8"/>
  <c r="T71" i="8"/>
  <c r="R71" i="8"/>
  <c r="Q71" i="8"/>
  <c r="R70" i="8"/>
  <c r="Q70" i="8"/>
  <c r="T95" i="8"/>
  <c r="R95" i="8"/>
  <c r="Q95" i="8"/>
  <c r="T94" i="8"/>
  <c r="R94" i="8"/>
  <c r="Q94" i="8"/>
  <c r="T93" i="8"/>
  <c r="R93" i="8"/>
  <c r="Q93" i="8"/>
  <c r="R92" i="8"/>
  <c r="Q92" i="8"/>
  <c r="T134" i="8"/>
  <c r="R134" i="8"/>
  <c r="Q134" i="8"/>
  <c r="T133" i="8"/>
  <c r="R133" i="8"/>
  <c r="Q133" i="8"/>
  <c r="T132" i="8"/>
  <c r="R132" i="8"/>
  <c r="Q132" i="8"/>
  <c r="T131" i="8"/>
  <c r="R131" i="8"/>
  <c r="Q131" i="8"/>
  <c r="T130" i="8"/>
  <c r="R130" i="8"/>
  <c r="Q130" i="8"/>
  <c r="R129" i="8"/>
  <c r="Q129" i="8"/>
  <c r="T107" i="8"/>
  <c r="R107" i="8"/>
  <c r="Q107" i="8"/>
  <c r="T106" i="8"/>
  <c r="R106" i="8"/>
  <c r="Q106" i="8"/>
  <c r="T105" i="8"/>
  <c r="R105" i="8"/>
  <c r="Q105" i="8"/>
  <c r="T104" i="8"/>
  <c r="R104" i="8"/>
  <c r="Q104" i="8"/>
  <c r="T103" i="8"/>
  <c r="R103" i="8"/>
  <c r="Q103" i="8"/>
  <c r="T102" i="8"/>
  <c r="R102" i="8"/>
  <c r="Q102" i="8"/>
  <c r="T101" i="8"/>
  <c r="R101" i="8"/>
  <c r="Q101" i="8"/>
  <c r="R100" i="8"/>
  <c r="Q100" i="8"/>
  <c r="P631" i="7"/>
  <c r="P630" i="7"/>
  <c r="P629" i="7"/>
  <c r="P628" i="7"/>
  <c r="P627" i="7"/>
  <c r="P626" i="7"/>
  <c r="P625" i="7"/>
  <c r="T632" i="7"/>
  <c r="R632" i="7"/>
  <c r="Q632" i="7"/>
  <c r="T631" i="7"/>
  <c r="R631" i="7"/>
  <c r="Q631" i="7"/>
  <c r="T630" i="7"/>
  <c r="R630" i="7"/>
  <c r="Q630" i="7"/>
  <c r="T629" i="7"/>
  <c r="R629" i="7"/>
  <c r="Q629" i="7"/>
  <c r="T628" i="7"/>
  <c r="R628" i="7"/>
  <c r="Q628" i="7"/>
  <c r="T627" i="7"/>
  <c r="R627" i="7"/>
  <c r="Q627" i="7"/>
  <c r="T626" i="7"/>
  <c r="R626" i="7"/>
  <c r="Q626" i="7"/>
  <c r="T625" i="7"/>
  <c r="R625" i="7"/>
  <c r="Q625" i="7"/>
  <c r="R624" i="7"/>
  <c r="Q624" i="7"/>
  <c r="T620" i="7"/>
  <c r="R620" i="7"/>
  <c r="Q620" i="7"/>
  <c r="T619" i="7"/>
  <c r="R619" i="7"/>
  <c r="Q619" i="7"/>
  <c r="T618" i="7"/>
  <c r="R618" i="7"/>
  <c r="Q618" i="7"/>
  <c r="T617" i="7"/>
  <c r="R617" i="7"/>
  <c r="Q617" i="7"/>
  <c r="T616" i="7"/>
  <c r="R616" i="7"/>
  <c r="Q616" i="7"/>
  <c r="R615" i="7"/>
  <c r="Q615" i="7"/>
  <c r="P619" i="7"/>
  <c r="P618" i="7"/>
  <c r="P617" i="7"/>
  <c r="P616" i="7"/>
  <c r="P604" i="7"/>
  <c r="P603" i="7"/>
  <c r="P597" i="7"/>
  <c r="P596" i="7"/>
  <c r="P595" i="7"/>
  <c r="P594" i="7"/>
  <c r="P593" i="7"/>
  <c r="P591" i="7"/>
  <c r="P590" i="7"/>
  <c r="P589" i="7"/>
  <c r="T598" i="7"/>
  <c r="R598" i="7"/>
  <c r="Q598" i="7"/>
  <c r="T597" i="7"/>
  <c r="R597" i="7"/>
  <c r="Q597" i="7"/>
  <c r="T596" i="7"/>
  <c r="R596" i="7"/>
  <c r="Q596" i="7"/>
  <c r="T595" i="7"/>
  <c r="R595" i="7"/>
  <c r="Q595" i="7"/>
  <c r="T594" i="7"/>
  <c r="R594" i="7"/>
  <c r="Q594" i="7"/>
  <c r="T592" i="7"/>
  <c r="R592" i="7"/>
  <c r="Q592" i="7"/>
  <c r="T591" i="7"/>
  <c r="R591" i="7"/>
  <c r="Q591" i="7"/>
  <c r="T590" i="7"/>
  <c r="R590" i="7"/>
  <c r="Q590" i="7"/>
  <c r="T589" i="7"/>
  <c r="R589" i="7"/>
  <c r="Q589" i="7"/>
  <c r="R588" i="7"/>
  <c r="Q588" i="7"/>
  <c r="T562" i="7"/>
  <c r="R562" i="7"/>
  <c r="Q562" i="7"/>
  <c r="T561" i="7"/>
  <c r="R561" i="7"/>
  <c r="Q561" i="7"/>
  <c r="T560" i="7"/>
  <c r="R560" i="7"/>
  <c r="Q560" i="7"/>
  <c r="T558" i="7"/>
  <c r="R558" i="7"/>
  <c r="Q558" i="7"/>
  <c r="T557" i="7"/>
  <c r="R557" i="7"/>
  <c r="Q557" i="7"/>
  <c r="T556" i="7"/>
  <c r="R556" i="7"/>
  <c r="Q556" i="7"/>
  <c r="T554" i="7"/>
  <c r="R554" i="7"/>
  <c r="Q554" i="7"/>
  <c r="T553" i="7"/>
  <c r="R553" i="7"/>
  <c r="Q553" i="7"/>
  <c r="T552" i="7"/>
  <c r="R552" i="7"/>
  <c r="Q552" i="7"/>
  <c r="P560" i="7"/>
  <c r="P559" i="7"/>
  <c r="P558" i="7"/>
  <c r="P557" i="7"/>
  <c r="P552" i="7"/>
  <c r="T525" i="7"/>
  <c r="R525" i="7"/>
  <c r="Q525" i="7"/>
  <c r="T524" i="7"/>
  <c r="R524" i="7"/>
  <c r="Q524" i="7"/>
  <c r="T523" i="7"/>
  <c r="R523" i="7"/>
  <c r="Q523" i="7"/>
  <c r="T522" i="7"/>
  <c r="R522" i="7"/>
  <c r="Q522" i="7"/>
  <c r="T521" i="7"/>
  <c r="R521" i="7"/>
  <c r="Q521" i="7"/>
  <c r="T520" i="7"/>
  <c r="R520" i="7"/>
  <c r="Q520" i="7"/>
  <c r="T518" i="7"/>
  <c r="R518" i="7"/>
  <c r="Q518" i="7"/>
  <c r="P526" i="7"/>
  <c r="P525" i="7"/>
  <c r="P524" i="7"/>
  <c r="P523" i="7"/>
  <c r="P522" i="7"/>
  <c r="P521" i="7"/>
  <c r="T490" i="7"/>
  <c r="R490" i="7"/>
  <c r="Q490" i="7"/>
  <c r="T488" i="7"/>
  <c r="R488" i="7"/>
  <c r="Q488" i="7"/>
  <c r="R481" i="7"/>
  <c r="Q481" i="7"/>
  <c r="P488" i="7"/>
  <c r="T477" i="7"/>
  <c r="R477" i="7"/>
  <c r="Q477" i="7"/>
  <c r="T476" i="7"/>
  <c r="R476" i="7"/>
  <c r="Q476" i="7"/>
  <c r="T475" i="7"/>
  <c r="R475" i="7"/>
  <c r="Q475" i="7"/>
  <c r="T474" i="7"/>
  <c r="R474" i="7"/>
  <c r="Q474" i="7"/>
  <c r="T473" i="7"/>
  <c r="R473" i="7"/>
  <c r="Q473" i="7"/>
  <c r="T472" i="7"/>
  <c r="R472" i="7"/>
  <c r="Q472" i="7"/>
  <c r="T471" i="7"/>
  <c r="R471" i="7"/>
  <c r="Q471" i="7"/>
  <c r="R470" i="7"/>
  <c r="Q470" i="7"/>
  <c r="P476" i="7"/>
  <c r="P475" i="7"/>
  <c r="P474" i="7"/>
  <c r="P473" i="7"/>
  <c r="P472" i="7"/>
  <c r="P471" i="7"/>
  <c r="P465" i="7"/>
  <c r="P464" i="7"/>
  <c r="P463" i="7"/>
  <c r="P462" i="7"/>
  <c r="T466" i="7"/>
  <c r="R466" i="7"/>
  <c r="Q466" i="7"/>
  <c r="T465" i="7"/>
  <c r="R465" i="7"/>
  <c r="Q465" i="7"/>
  <c r="T464" i="7"/>
  <c r="R464" i="7"/>
  <c r="Q464" i="7"/>
  <c r="T463" i="7"/>
  <c r="R463" i="7"/>
  <c r="Q463" i="7"/>
  <c r="T462" i="7"/>
  <c r="R462" i="7"/>
  <c r="Q462" i="7"/>
  <c r="R461" i="7"/>
  <c r="Q461" i="7"/>
  <c r="U447" i="7"/>
  <c r="T446" i="7"/>
  <c r="R446" i="7"/>
  <c r="Q446" i="7"/>
  <c r="T445" i="7"/>
  <c r="R445" i="7"/>
  <c r="Q445" i="7"/>
  <c r="T444" i="7"/>
  <c r="R444" i="7"/>
  <c r="Q444" i="7"/>
  <c r="T443" i="7"/>
  <c r="R443" i="7"/>
  <c r="Q443" i="7"/>
  <c r="T442" i="7"/>
  <c r="R442" i="7"/>
  <c r="Q442" i="7"/>
  <c r="T441" i="7"/>
  <c r="R441" i="7"/>
  <c r="Q441" i="7"/>
  <c r="T440" i="7"/>
  <c r="R440" i="7"/>
  <c r="Q440" i="7"/>
  <c r="T439" i="7"/>
  <c r="R439" i="7"/>
  <c r="Q439" i="7"/>
  <c r="T438" i="7"/>
  <c r="R438" i="7"/>
  <c r="Q438" i="7"/>
  <c r="R437" i="7"/>
  <c r="Q437" i="7"/>
  <c r="P445" i="7"/>
  <c r="P444" i="7"/>
  <c r="P443" i="7"/>
  <c r="P442" i="7"/>
  <c r="P441" i="7"/>
  <c r="P440" i="7"/>
  <c r="P439" i="7"/>
  <c r="P438" i="7"/>
  <c r="U420" i="7"/>
  <c r="P418" i="7"/>
  <c r="P417" i="7"/>
  <c r="P416" i="7"/>
  <c r="P415" i="7"/>
  <c r="P414" i="7"/>
  <c r="P413" i="7"/>
  <c r="P412" i="7"/>
  <c r="P411" i="7"/>
  <c r="P409" i="7"/>
  <c r="P408" i="7"/>
  <c r="P407" i="7"/>
  <c r="P406" i="7"/>
  <c r="P405" i="7"/>
  <c r="T419" i="7"/>
  <c r="R419" i="7"/>
  <c r="Q419" i="7"/>
  <c r="T418" i="7"/>
  <c r="R418" i="7"/>
  <c r="Q418" i="7"/>
  <c r="T417" i="7"/>
  <c r="R417" i="7"/>
  <c r="Q417" i="7"/>
  <c r="T416" i="7"/>
  <c r="R416" i="7"/>
  <c r="Q416" i="7"/>
  <c r="T415" i="7"/>
  <c r="R415" i="7"/>
  <c r="Q415" i="7"/>
  <c r="T414" i="7"/>
  <c r="R414" i="7"/>
  <c r="Q414" i="7"/>
  <c r="T413" i="7"/>
  <c r="R413" i="7"/>
  <c r="Q413" i="7"/>
  <c r="T412" i="7"/>
  <c r="R412" i="7"/>
  <c r="Q412" i="7"/>
  <c r="T411" i="7"/>
  <c r="R411" i="7"/>
  <c r="Q411" i="7"/>
  <c r="T410" i="7"/>
  <c r="R410" i="7"/>
  <c r="Q410" i="7"/>
  <c r="T409" i="7"/>
  <c r="R409" i="7"/>
  <c r="Q409" i="7"/>
  <c r="T408" i="7"/>
  <c r="R408" i="7"/>
  <c r="Q408" i="7"/>
  <c r="T407" i="7"/>
  <c r="R407" i="7"/>
  <c r="Q407" i="7"/>
  <c r="T406" i="7"/>
  <c r="R406" i="7"/>
  <c r="Q406" i="7"/>
  <c r="T405" i="7"/>
  <c r="R405" i="7"/>
  <c r="Q405" i="7"/>
  <c r="R404" i="7"/>
  <c r="Q404" i="7"/>
  <c r="T362" i="7"/>
  <c r="R362" i="7"/>
  <c r="Q362" i="7"/>
  <c r="T361" i="7"/>
  <c r="R361" i="7"/>
  <c r="Q361" i="7"/>
  <c r="T360" i="7"/>
  <c r="R360" i="7"/>
  <c r="Q360" i="7"/>
  <c r="T359" i="7"/>
  <c r="R359" i="7"/>
  <c r="Q359" i="7"/>
  <c r="T358" i="7"/>
  <c r="R358" i="7"/>
  <c r="Q358" i="7"/>
  <c r="T357" i="7"/>
  <c r="R357" i="7"/>
  <c r="Q357" i="7"/>
  <c r="T356" i="7"/>
  <c r="R356" i="7"/>
  <c r="Q356" i="7"/>
  <c r="T355" i="7"/>
  <c r="R355" i="7"/>
  <c r="Q355" i="7"/>
  <c r="T354" i="7"/>
  <c r="R354" i="7"/>
  <c r="Q354" i="7"/>
  <c r="R353" i="7"/>
  <c r="Q353" i="7"/>
  <c r="P361" i="7"/>
  <c r="P359" i="7"/>
  <c r="P358" i="7"/>
  <c r="P357" i="7"/>
  <c r="P356" i="7"/>
  <c r="P355" i="7"/>
  <c r="P354" i="7"/>
  <c r="P348" i="7"/>
  <c r="P347" i="7"/>
  <c r="P346" i="7"/>
  <c r="P345" i="7"/>
  <c r="P344" i="7"/>
  <c r="P343" i="7"/>
  <c r="P342" i="7"/>
  <c r="P341" i="7"/>
  <c r="P340" i="7"/>
  <c r="P338" i="7"/>
  <c r="P337" i="7"/>
  <c r="T348" i="7"/>
  <c r="R348" i="7"/>
  <c r="Q348" i="7"/>
  <c r="T347" i="7"/>
  <c r="R347" i="7"/>
  <c r="Q347" i="7"/>
  <c r="T346" i="7"/>
  <c r="R346" i="7"/>
  <c r="Q346" i="7"/>
  <c r="T345" i="7"/>
  <c r="R345" i="7"/>
  <c r="Q345" i="7"/>
  <c r="T344" i="7"/>
  <c r="R344" i="7"/>
  <c r="Q344" i="7"/>
  <c r="T343" i="7"/>
  <c r="R343" i="7"/>
  <c r="Q343" i="7"/>
  <c r="T342" i="7"/>
  <c r="R342" i="7"/>
  <c r="Q342" i="7"/>
  <c r="T341" i="7"/>
  <c r="R341" i="7"/>
  <c r="Q341" i="7"/>
  <c r="T339" i="7"/>
  <c r="R339" i="7"/>
  <c r="Q339" i="7"/>
  <c r="P316" i="7"/>
  <c r="P315" i="7"/>
  <c r="P313" i="7"/>
  <c r="P312" i="7"/>
  <c r="P311" i="7"/>
  <c r="T317" i="7"/>
  <c r="R317" i="7"/>
  <c r="Q317" i="7"/>
  <c r="T316" i="7"/>
  <c r="R316" i="7"/>
  <c r="Q316" i="7"/>
  <c r="T315" i="7"/>
  <c r="R315" i="7"/>
  <c r="Q315" i="7"/>
  <c r="T314" i="7"/>
  <c r="R314" i="7"/>
  <c r="Q314" i="7"/>
  <c r="T313" i="7"/>
  <c r="R313" i="7"/>
  <c r="Q313" i="7"/>
  <c r="T312" i="7"/>
  <c r="R312" i="7"/>
  <c r="Q312" i="7"/>
  <c r="T311" i="7"/>
  <c r="R311" i="7"/>
  <c r="Q311" i="7"/>
  <c r="R310" i="7"/>
  <c r="Q310" i="7"/>
  <c r="P285" i="7"/>
  <c r="U282" i="7"/>
  <c r="P266" i="7"/>
  <c r="P265" i="7"/>
  <c r="P264" i="7"/>
  <c r="P263" i="7"/>
  <c r="P262" i="7"/>
  <c r="P261" i="7"/>
  <c r="P260" i="7"/>
  <c r="P259" i="7"/>
  <c r="P258" i="7"/>
  <c r="P257" i="7"/>
  <c r="P256" i="7"/>
  <c r="P255" i="7"/>
  <c r="T267" i="7"/>
  <c r="R267" i="7"/>
  <c r="Q267" i="7"/>
  <c r="T266" i="7"/>
  <c r="R266" i="7"/>
  <c r="Q266" i="7"/>
  <c r="T265" i="7"/>
  <c r="R265" i="7"/>
  <c r="Q265" i="7"/>
  <c r="T264" i="7"/>
  <c r="R264" i="7"/>
  <c r="Q264" i="7"/>
  <c r="T263" i="7"/>
  <c r="R263" i="7"/>
  <c r="Q263" i="7"/>
  <c r="T262" i="7"/>
  <c r="R262" i="7"/>
  <c r="Q262" i="7"/>
  <c r="T261" i="7"/>
  <c r="R261" i="7"/>
  <c r="Q261" i="7"/>
  <c r="T260" i="7"/>
  <c r="R260" i="7"/>
  <c r="Q260" i="7"/>
  <c r="T259" i="7"/>
  <c r="R259" i="7"/>
  <c r="Q259" i="7"/>
  <c r="T258" i="7"/>
  <c r="R258" i="7"/>
  <c r="Q258" i="7"/>
  <c r="T257" i="7"/>
  <c r="R257" i="7"/>
  <c r="Q257" i="7"/>
  <c r="T256" i="7"/>
  <c r="R256" i="7"/>
  <c r="Q256" i="7"/>
  <c r="R255" i="7"/>
  <c r="Q255" i="7"/>
  <c r="P237" i="7"/>
  <c r="P236" i="7"/>
  <c r="P235" i="7"/>
  <c r="P234" i="7"/>
  <c r="P233" i="7"/>
  <c r="P232" i="7"/>
  <c r="P231" i="7"/>
  <c r="T238" i="7"/>
  <c r="R238" i="7"/>
  <c r="Q238" i="7"/>
  <c r="T237" i="7"/>
  <c r="R237" i="7"/>
  <c r="Q237" i="7"/>
  <c r="T236" i="7"/>
  <c r="R236" i="7"/>
  <c r="Q236" i="7"/>
  <c r="T235" i="7"/>
  <c r="R235" i="7"/>
  <c r="Q235" i="7"/>
  <c r="T234" i="7"/>
  <c r="R234" i="7"/>
  <c r="Q234" i="7"/>
  <c r="T233" i="7"/>
  <c r="R233" i="7"/>
  <c r="Q233" i="7"/>
  <c r="T232" i="7"/>
  <c r="R232" i="7"/>
  <c r="Q232" i="7"/>
  <c r="R231" i="7"/>
  <c r="Q231" i="7"/>
  <c r="P212" i="7"/>
  <c r="T212" i="7"/>
  <c r="R212" i="7"/>
  <c r="Q212" i="7"/>
  <c r="T138" i="7"/>
  <c r="R138" i="7"/>
  <c r="Q138" i="7"/>
  <c r="T137" i="7"/>
  <c r="R137" i="7"/>
  <c r="Q137" i="7"/>
  <c r="T136" i="7"/>
  <c r="R136" i="7"/>
  <c r="Q136" i="7"/>
  <c r="T135" i="7"/>
  <c r="R135" i="7"/>
  <c r="Q135" i="7"/>
  <c r="T134" i="7"/>
  <c r="R134" i="7"/>
  <c r="Q134" i="7"/>
  <c r="T133" i="7"/>
  <c r="R133" i="7"/>
  <c r="Q133" i="7"/>
  <c r="T132" i="7"/>
  <c r="R132" i="7"/>
  <c r="Q132" i="7"/>
  <c r="T131" i="7"/>
  <c r="R131" i="7"/>
  <c r="Q131" i="7"/>
  <c r="T130" i="7"/>
  <c r="R130" i="7"/>
  <c r="Q130" i="7"/>
  <c r="R129" i="7"/>
  <c r="Q129" i="7"/>
  <c r="P137" i="7"/>
  <c r="P136" i="7"/>
  <c r="P135" i="7"/>
  <c r="P134" i="7"/>
  <c r="P133" i="7"/>
  <c r="P132" i="7"/>
  <c r="P131" i="7"/>
  <c r="P130" i="7"/>
  <c r="P124" i="7"/>
  <c r="P123" i="7"/>
  <c r="P122" i="7"/>
  <c r="P121" i="7"/>
  <c r="P120" i="7"/>
  <c r="P119" i="7"/>
  <c r="P118" i="7"/>
  <c r="P117" i="7"/>
  <c r="P116" i="7"/>
  <c r="T125" i="7"/>
  <c r="R125" i="7"/>
  <c r="Q125" i="7"/>
  <c r="T124" i="7"/>
  <c r="R124" i="7"/>
  <c r="Q124" i="7"/>
  <c r="T123" i="7"/>
  <c r="R123" i="7"/>
  <c r="Q123" i="7"/>
  <c r="T122" i="7"/>
  <c r="R122" i="7"/>
  <c r="Q122" i="7"/>
  <c r="T121" i="7"/>
  <c r="R121" i="7"/>
  <c r="Q121" i="7"/>
  <c r="T120" i="7"/>
  <c r="R120" i="7"/>
  <c r="Q120" i="7"/>
  <c r="T119" i="7"/>
  <c r="R119" i="7"/>
  <c r="Q119" i="7"/>
  <c r="T118" i="7"/>
  <c r="R118" i="7"/>
  <c r="Q118" i="7"/>
  <c r="T117" i="7"/>
  <c r="R117" i="7"/>
  <c r="Q117" i="7"/>
  <c r="R116" i="7"/>
  <c r="Q116" i="7"/>
  <c r="A637" i="7"/>
  <c r="A638" i="7"/>
  <c r="A636" i="7"/>
  <c r="P100" i="7"/>
  <c r="P99" i="7"/>
  <c r="P98" i="7"/>
  <c r="P97" i="7"/>
  <c r="P96" i="7"/>
  <c r="P95" i="7"/>
  <c r="P94" i="7"/>
  <c r="P93" i="7"/>
  <c r="P92" i="7"/>
  <c r="P91" i="7"/>
  <c r="P90" i="7"/>
  <c r="T101" i="7"/>
  <c r="R101" i="7"/>
  <c r="Q101" i="7"/>
  <c r="T100" i="7"/>
  <c r="R100" i="7"/>
  <c r="Q100" i="7"/>
  <c r="T99" i="7"/>
  <c r="R99" i="7"/>
  <c r="Q99" i="7"/>
  <c r="T98" i="7"/>
  <c r="R98" i="7"/>
  <c r="Q98" i="7"/>
  <c r="T97" i="7"/>
  <c r="R97" i="7"/>
  <c r="Q97" i="7"/>
  <c r="T96" i="7"/>
  <c r="R96" i="7"/>
  <c r="Q96" i="7"/>
  <c r="T95" i="7"/>
  <c r="R95" i="7"/>
  <c r="Q95" i="7"/>
  <c r="T94" i="7"/>
  <c r="R94" i="7"/>
  <c r="Q94" i="7"/>
  <c r="T93" i="7"/>
  <c r="R93" i="7"/>
  <c r="Q93" i="7"/>
  <c r="T92" i="7"/>
  <c r="R92" i="7"/>
  <c r="Q92" i="7"/>
  <c r="T91" i="7"/>
  <c r="R91" i="7"/>
  <c r="Q91" i="7"/>
  <c r="T90" i="7"/>
  <c r="R90" i="7"/>
  <c r="Q90" i="7"/>
  <c r="R89" i="7"/>
  <c r="Q89" i="7"/>
  <c r="P84" i="7"/>
  <c r="P83" i="7"/>
  <c r="P82" i="7"/>
  <c r="P81" i="7"/>
  <c r="P80" i="7"/>
  <c r="P79" i="7"/>
  <c r="P78" i="7"/>
  <c r="P77" i="7"/>
  <c r="T85" i="7"/>
  <c r="R85" i="7"/>
  <c r="Q85" i="7"/>
  <c r="T84" i="7"/>
  <c r="R84" i="7"/>
  <c r="Q84" i="7"/>
  <c r="T83" i="7"/>
  <c r="R83" i="7"/>
  <c r="Q83" i="7"/>
  <c r="T82" i="7"/>
  <c r="R82" i="7"/>
  <c r="Q82" i="7"/>
  <c r="T81" i="7"/>
  <c r="R81" i="7"/>
  <c r="Q81" i="7"/>
  <c r="T80" i="7"/>
  <c r="R80" i="7"/>
  <c r="Q80" i="7"/>
  <c r="T79" i="7"/>
  <c r="R79" i="7"/>
  <c r="Q79" i="7"/>
  <c r="T78" i="7"/>
  <c r="R78" i="7"/>
  <c r="Q78" i="7"/>
  <c r="T77" i="7"/>
  <c r="R77" i="7"/>
  <c r="Q77" i="7"/>
  <c r="R76" i="7"/>
  <c r="Q76" i="7"/>
  <c r="U633" i="7"/>
  <c r="H632" i="7"/>
  <c r="E632" i="7"/>
  <c r="H631" i="7"/>
  <c r="E631" i="7"/>
  <c r="H630" i="7"/>
  <c r="E630" i="7"/>
  <c r="H629" i="7"/>
  <c r="E629" i="7"/>
  <c r="H627" i="7"/>
  <c r="E627" i="7"/>
  <c r="H626" i="7"/>
  <c r="E626" i="7"/>
  <c r="H625" i="7"/>
  <c r="E625" i="7"/>
  <c r="P624" i="7"/>
  <c r="H624" i="7"/>
  <c r="E624" i="7"/>
  <c r="U621" i="7"/>
  <c r="H620" i="7"/>
  <c r="E620" i="7"/>
  <c r="H463" i="7"/>
  <c r="E463" i="7"/>
  <c r="H619" i="7"/>
  <c r="E619" i="7"/>
  <c r="H618" i="7"/>
  <c r="E618" i="7"/>
  <c r="H617" i="7"/>
  <c r="E617" i="7"/>
  <c r="H616" i="7"/>
  <c r="E616" i="7"/>
  <c r="P615" i="7"/>
  <c r="H615" i="7"/>
  <c r="E615" i="7"/>
  <c r="U612" i="7"/>
  <c r="H611" i="7"/>
  <c r="E611" i="7"/>
  <c r="H610" i="7"/>
  <c r="E610" i="7"/>
  <c r="H608" i="7"/>
  <c r="E608" i="7"/>
  <c r="H607" i="7"/>
  <c r="E607" i="7"/>
  <c r="H606" i="7"/>
  <c r="E606" i="7"/>
  <c r="H605" i="7"/>
  <c r="E605" i="7"/>
  <c r="H604" i="7"/>
  <c r="E604" i="7"/>
  <c r="H603" i="7"/>
  <c r="E603" i="7"/>
  <c r="P602" i="7"/>
  <c r="H602" i="7"/>
  <c r="E602" i="7"/>
  <c r="U599" i="7"/>
  <c r="H598" i="7"/>
  <c r="E598" i="7"/>
  <c r="H597" i="7"/>
  <c r="E597" i="7"/>
  <c r="H596" i="7"/>
  <c r="E596" i="7"/>
  <c r="H595" i="7"/>
  <c r="E595" i="7"/>
  <c r="H594" i="7"/>
  <c r="E594" i="7"/>
  <c r="T593" i="7"/>
  <c r="R593" i="7"/>
  <c r="Q593" i="7"/>
  <c r="H593" i="7"/>
  <c r="E593" i="7"/>
  <c r="P592" i="7"/>
  <c r="H592" i="7"/>
  <c r="E592" i="7"/>
  <c r="H591" i="7"/>
  <c r="E591" i="7"/>
  <c r="H590" i="7"/>
  <c r="E590" i="7"/>
  <c r="H589" i="7"/>
  <c r="E589" i="7"/>
  <c r="P588" i="7"/>
  <c r="H588" i="7"/>
  <c r="E588" i="7"/>
  <c r="U585" i="7"/>
  <c r="T584" i="7"/>
  <c r="R584" i="7"/>
  <c r="Q584" i="7"/>
  <c r="H584" i="7"/>
  <c r="E584" i="7"/>
  <c r="T583" i="7"/>
  <c r="R583" i="7"/>
  <c r="Q583" i="7"/>
  <c r="P583" i="7"/>
  <c r="H583" i="7"/>
  <c r="E583" i="7"/>
  <c r="T582" i="7"/>
  <c r="R582" i="7"/>
  <c r="Q582" i="7"/>
  <c r="P582" i="7"/>
  <c r="H582" i="7"/>
  <c r="E582" i="7"/>
  <c r="T581" i="7"/>
  <c r="R581" i="7"/>
  <c r="Q581" i="7"/>
  <c r="P581" i="7"/>
  <c r="H581" i="7"/>
  <c r="E581" i="7"/>
  <c r="T580" i="7"/>
  <c r="R580" i="7"/>
  <c r="Q580" i="7"/>
  <c r="P580" i="7"/>
  <c r="H580" i="7"/>
  <c r="E580" i="7"/>
  <c r="T579" i="7"/>
  <c r="R579" i="7"/>
  <c r="Q579" i="7"/>
  <c r="P579" i="7"/>
  <c r="H579" i="7"/>
  <c r="E579" i="7"/>
  <c r="T578" i="7"/>
  <c r="R578" i="7"/>
  <c r="Q578" i="7"/>
  <c r="P578" i="7"/>
  <c r="H578" i="7"/>
  <c r="E578" i="7"/>
  <c r="T577" i="7"/>
  <c r="R577" i="7"/>
  <c r="Q577" i="7"/>
  <c r="P577" i="7"/>
  <c r="H577" i="7"/>
  <c r="E577" i="7"/>
  <c r="T576" i="7"/>
  <c r="R576" i="7"/>
  <c r="Q576" i="7"/>
  <c r="P576" i="7"/>
  <c r="H576" i="7"/>
  <c r="E576" i="7"/>
  <c r="T575" i="7"/>
  <c r="R575" i="7"/>
  <c r="Q575" i="7"/>
  <c r="P575" i="7"/>
  <c r="H575" i="7"/>
  <c r="E575" i="7"/>
  <c r="R574" i="7"/>
  <c r="Q574" i="7"/>
  <c r="P574" i="7"/>
  <c r="H574" i="7"/>
  <c r="E574" i="7"/>
  <c r="U571" i="7"/>
  <c r="T570" i="7"/>
  <c r="R570" i="7"/>
  <c r="Q570" i="7"/>
  <c r="H570" i="7"/>
  <c r="E570" i="7"/>
  <c r="T569" i="7"/>
  <c r="R569" i="7"/>
  <c r="Q569" i="7"/>
  <c r="P569" i="7"/>
  <c r="H569" i="7"/>
  <c r="E569" i="7"/>
  <c r="T568" i="7"/>
  <c r="R568" i="7"/>
  <c r="Q568" i="7"/>
  <c r="P568" i="7"/>
  <c r="H568" i="7"/>
  <c r="E568" i="7"/>
  <c r="T567" i="7"/>
  <c r="R567" i="7"/>
  <c r="Q567" i="7"/>
  <c r="P567" i="7"/>
  <c r="H567" i="7"/>
  <c r="E567" i="7"/>
  <c r="T566" i="7"/>
  <c r="R566" i="7"/>
  <c r="Q566" i="7"/>
  <c r="P566" i="7"/>
  <c r="H566" i="7"/>
  <c r="E566" i="7"/>
  <c r="T565" i="7"/>
  <c r="R565" i="7"/>
  <c r="Q565" i="7"/>
  <c r="P565" i="7"/>
  <c r="H565" i="7"/>
  <c r="E565" i="7"/>
  <c r="T564" i="7"/>
  <c r="R564" i="7"/>
  <c r="Q564" i="7"/>
  <c r="P564" i="7"/>
  <c r="H564" i="7"/>
  <c r="E564" i="7"/>
  <c r="T563" i="7"/>
  <c r="R563" i="7"/>
  <c r="Q563" i="7"/>
  <c r="P563" i="7"/>
  <c r="H563" i="7"/>
  <c r="E563" i="7"/>
  <c r="P562" i="7"/>
  <c r="H562" i="7"/>
  <c r="E562" i="7"/>
  <c r="P561" i="7"/>
  <c r="H561" i="7"/>
  <c r="E561" i="7"/>
  <c r="H560" i="7"/>
  <c r="E560" i="7"/>
  <c r="T559" i="7"/>
  <c r="R559" i="7"/>
  <c r="Q559" i="7"/>
  <c r="H559" i="7"/>
  <c r="E559" i="7"/>
  <c r="H558" i="7"/>
  <c r="E558" i="7"/>
  <c r="H557" i="7"/>
  <c r="E557" i="7"/>
  <c r="H556" i="7"/>
  <c r="E556" i="7"/>
  <c r="H554" i="7"/>
  <c r="E554" i="7"/>
  <c r="H553" i="7"/>
  <c r="E553" i="7"/>
  <c r="H552" i="7"/>
  <c r="E552" i="7"/>
  <c r="R551" i="7"/>
  <c r="Q551" i="7"/>
  <c r="P551" i="7"/>
  <c r="H551" i="7"/>
  <c r="E551" i="7"/>
  <c r="U548" i="7"/>
  <c r="T547" i="7"/>
  <c r="R547" i="7"/>
  <c r="Q547" i="7"/>
  <c r="H547" i="7"/>
  <c r="E547" i="7"/>
  <c r="T546" i="7"/>
  <c r="R546" i="7"/>
  <c r="Q546" i="7"/>
  <c r="P546" i="7"/>
  <c r="H546" i="7"/>
  <c r="E546" i="7"/>
  <c r="H545" i="7"/>
  <c r="E545" i="7"/>
  <c r="H544" i="7"/>
  <c r="E544" i="7"/>
  <c r="H543" i="7"/>
  <c r="E543" i="7"/>
  <c r="H542" i="7"/>
  <c r="E542" i="7"/>
  <c r="H541" i="7"/>
  <c r="H538" i="7"/>
  <c r="H537" i="7"/>
  <c r="E537" i="7"/>
  <c r="H536" i="7"/>
  <c r="E536" i="7"/>
  <c r="T535" i="7"/>
  <c r="R535" i="7"/>
  <c r="Q535" i="7"/>
  <c r="P535" i="7"/>
  <c r="H535" i="7"/>
  <c r="E535" i="7"/>
  <c r="T534" i="7"/>
  <c r="R534" i="7"/>
  <c r="Q534" i="7"/>
  <c r="P534" i="7"/>
  <c r="H534" i="7"/>
  <c r="E534" i="7"/>
  <c r="T533" i="7"/>
  <c r="R533" i="7"/>
  <c r="Q533" i="7"/>
  <c r="P533" i="7"/>
  <c r="H533" i="7"/>
  <c r="E533" i="7"/>
  <c r="T532" i="7"/>
  <c r="R532" i="7"/>
  <c r="Q532" i="7"/>
  <c r="P532" i="7"/>
  <c r="H532" i="7"/>
  <c r="E532" i="7"/>
  <c r="R531" i="7"/>
  <c r="Q531" i="7"/>
  <c r="P531" i="7"/>
  <c r="H531" i="7"/>
  <c r="E531" i="7"/>
  <c r="U528" i="7"/>
  <c r="T527" i="7"/>
  <c r="R527" i="7"/>
  <c r="Q527" i="7"/>
  <c r="H527" i="7"/>
  <c r="E527" i="7"/>
  <c r="T526" i="7"/>
  <c r="R526" i="7"/>
  <c r="Q526" i="7"/>
  <c r="H526" i="7"/>
  <c r="E526" i="7"/>
  <c r="H525" i="7"/>
  <c r="E525" i="7"/>
  <c r="H524" i="7"/>
  <c r="E524" i="7"/>
  <c r="H523" i="7"/>
  <c r="E523" i="7"/>
  <c r="H522" i="7"/>
  <c r="E522" i="7"/>
  <c r="H521" i="7"/>
  <c r="E521" i="7"/>
  <c r="P520" i="7"/>
  <c r="H520" i="7"/>
  <c r="E520" i="7"/>
  <c r="T519" i="7"/>
  <c r="R519" i="7"/>
  <c r="Q519" i="7"/>
  <c r="P519" i="7"/>
  <c r="H519" i="7"/>
  <c r="E519" i="7"/>
  <c r="P518" i="7"/>
  <c r="H518" i="7"/>
  <c r="E518" i="7"/>
  <c r="T517" i="7"/>
  <c r="R517" i="7"/>
  <c r="Q517" i="7"/>
  <c r="P517" i="7"/>
  <c r="H517" i="7"/>
  <c r="E517" i="7"/>
  <c r="R516" i="7"/>
  <c r="Q516" i="7"/>
  <c r="P516" i="7"/>
  <c r="H516" i="7"/>
  <c r="E516" i="7"/>
  <c r="U513" i="7"/>
  <c r="T512" i="7"/>
  <c r="R512" i="7"/>
  <c r="Q512" i="7"/>
  <c r="H512" i="7"/>
  <c r="E512" i="7"/>
  <c r="T511" i="7"/>
  <c r="R511" i="7"/>
  <c r="Q511" i="7"/>
  <c r="P511" i="7"/>
  <c r="H511" i="7"/>
  <c r="E511" i="7"/>
  <c r="T510" i="7"/>
  <c r="R510" i="7"/>
  <c r="Q510" i="7"/>
  <c r="P510" i="7"/>
  <c r="H510" i="7"/>
  <c r="E510" i="7"/>
  <c r="T509" i="7"/>
  <c r="R509" i="7"/>
  <c r="Q509" i="7"/>
  <c r="P509" i="7"/>
  <c r="H509" i="7"/>
  <c r="E509" i="7"/>
  <c r="T508" i="7"/>
  <c r="R508" i="7"/>
  <c r="Q508" i="7"/>
  <c r="P508" i="7"/>
  <c r="H508" i="7"/>
  <c r="E508" i="7"/>
  <c r="T507" i="7"/>
  <c r="R507" i="7"/>
  <c r="Q507" i="7"/>
  <c r="P507" i="7"/>
  <c r="H507" i="7"/>
  <c r="E507" i="7"/>
  <c r="T506" i="7"/>
  <c r="R506" i="7"/>
  <c r="Q506" i="7"/>
  <c r="P506" i="7"/>
  <c r="H506" i="7"/>
  <c r="E506" i="7"/>
  <c r="R505" i="7"/>
  <c r="Q505" i="7"/>
  <c r="P505" i="7"/>
  <c r="H505" i="7"/>
  <c r="E505" i="7"/>
  <c r="U502" i="7"/>
  <c r="T501" i="7"/>
  <c r="R501" i="7"/>
  <c r="Q501" i="7"/>
  <c r="H501" i="7"/>
  <c r="E501" i="7"/>
  <c r="T500" i="7"/>
  <c r="R500" i="7"/>
  <c r="Q500" i="7"/>
  <c r="P500" i="7"/>
  <c r="H500" i="7"/>
  <c r="E500" i="7"/>
  <c r="T499" i="7"/>
  <c r="R499" i="7"/>
  <c r="Q499" i="7"/>
  <c r="P499" i="7"/>
  <c r="H499" i="7"/>
  <c r="E499" i="7"/>
  <c r="T498" i="7"/>
  <c r="R498" i="7"/>
  <c r="Q498" i="7"/>
  <c r="P498" i="7"/>
  <c r="H498" i="7"/>
  <c r="E498" i="7"/>
  <c r="T497" i="7"/>
  <c r="R497" i="7"/>
  <c r="Q497" i="7"/>
  <c r="P497" i="7"/>
  <c r="H497" i="7"/>
  <c r="E497" i="7"/>
  <c r="T496" i="7"/>
  <c r="R496" i="7"/>
  <c r="Q496" i="7"/>
  <c r="P496" i="7"/>
  <c r="H496" i="7"/>
  <c r="E496" i="7"/>
  <c r="T495" i="7"/>
  <c r="R495" i="7"/>
  <c r="Q495" i="7"/>
  <c r="P495" i="7"/>
  <c r="H495" i="7"/>
  <c r="E495" i="7"/>
  <c r="R494" i="7"/>
  <c r="Q494" i="7"/>
  <c r="P494" i="7"/>
  <c r="H494" i="7"/>
  <c r="E494" i="7"/>
  <c r="U491" i="7"/>
  <c r="H490" i="7"/>
  <c r="E490" i="7"/>
  <c r="H489" i="7"/>
  <c r="E489" i="7"/>
  <c r="H488" i="7"/>
  <c r="E488" i="7"/>
  <c r="H487" i="7"/>
  <c r="E487" i="7"/>
  <c r="H486" i="7"/>
  <c r="E486" i="7"/>
  <c r="H485" i="7"/>
  <c r="E485" i="7"/>
  <c r="H540" i="7"/>
  <c r="H539" i="7"/>
  <c r="H484" i="7"/>
  <c r="E484" i="7"/>
  <c r="H482" i="7"/>
  <c r="E482" i="7"/>
  <c r="P481" i="7"/>
  <c r="H481" i="7"/>
  <c r="E481" i="7"/>
  <c r="U478" i="7"/>
  <c r="H477" i="7"/>
  <c r="E477" i="7"/>
  <c r="H476" i="7"/>
  <c r="E476" i="7"/>
  <c r="H475" i="7"/>
  <c r="E475" i="7"/>
  <c r="H628" i="7"/>
  <c r="E628" i="7"/>
  <c r="H483" i="7"/>
  <c r="E483" i="7"/>
  <c r="H471" i="7"/>
  <c r="E471" i="7"/>
  <c r="P470" i="7"/>
  <c r="H470" i="7"/>
  <c r="E470" i="7"/>
  <c r="U467" i="7"/>
  <c r="H466" i="7"/>
  <c r="E466" i="7"/>
  <c r="H465" i="7"/>
  <c r="E465" i="7"/>
  <c r="H464" i="7"/>
  <c r="E464" i="7"/>
  <c r="H474" i="7"/>
  <c r="E474" i="7"/>
  <c r="H473" i="7"/>
  <c r="E473" i="7"/>
  <c r="H462" i="7"/>
  <c r="E462" i="7"/>
  <c r="P461" i="7"/>
  <c r="H461" i="7"/>
  <c r="E461" i="7"/>
  <c r="U458" i="7"/>
  <c r="T457" i="7"/>
  <c r="R457" i="7"/>
  <c r="Q457" i="7"/>
  <c r="H457" i="7"/>
  <c r="E457" i="7"/>
  <c r="T456" i="7"/>
  <c r="R456" i="7"/>
  <c r="Q456" i="7"/>
  <c r="P456" i="7"/>
  <c r="H456" i="7"/>
  <c r="E456" i="7"/>
  <c r="T455" i="7"/>
  <c r="R455" i="7"/>
  <c r="Q455" i="7"/>
  <c r="P455" i="7"/>
  <c r="H455" i="7"/>
  <c r="E455" i="7"/>
  <c r="T454" i="7"/>
  <c r="R454" i="7"/>
  <c r="Q454" i="7"/>
  <c r="P454" i="7"/>
  <c r="H454" i="7"/>
  <c r="E454" i="7"/>
  <c r="T453" i="7"/>
  <c r="R453" i="7"/>
  <c r="Q453" i="7"/>
  <c r="P453" i="7"/>
  <c r="H453" i="7"/>
  <c r="E453" i="7"/>
  <c r="T452" i="7"/>
  <c r="R452" i="7"/>
  <c r="Q452" i="7"/>
  <c r="P452" i="7"/>
  <c r="H452" i="7"/>
  <c r="E452" i="7"/>
  <c r="T451" i="7"/>
  <c r="R451" i="7"/>
  <c r="Q451" i="7"/>
  <c r="P451" i="7"/>
  <c r="H451" i="7"/>
  <c r="E451" i="7"/>
  <c r="R450" i="7"/>
  <c r="Q450" i="7"/>
  <c r="P450" i="7"/>
  <c r="H450" i="7"/>
  <c r="E450" i="7"/>
  <c r="H444" i="7"/>
  <c r="E444" i="7"/>
  <c r="H443" i="7"/>
  <c r="E443" i="7"/>
  <c r="H442" i="7"/>
  <c r="E442" i="7"/>
  <c r="H441" i="7"/>
  <c r="E441" i="7"/>
  <c r="H118" i="7"/>
  <c r="E118" i="7"/>
  <c r="H117" i="7"/>
  <c r="E117" i="7"/>
  <c r="H438" i="7"/>
  <c r="E438" i="7"/>
  <c r="P437" i="7"/>
  <c r="H437" i="7"/>
  <c r="E437" i="7"/>
  <c r="U434" i="7"/>
  <c r="T433" i="7"/>
  <c r="R433" i="7"/>
  <c r="Q433" i="7"/>
  <c r="H433" i="7"/>
  <c r="E433" i="7"/>
  <c r="T432" i="7"/>
  <c r="R432" i="7"/>
  <c r="Q432" i="7"/>
  <c r="P432" i="7"/>
  <c r="H432" i="7"/>
  <c r="E432" i="7"/>
  <c r="T431" i="7"/>
  <c r="R431" i="7"/>
  <c r="Q431" i="7"/>
  <c r="P431" i="7"/>
  <c r="H431" i="7"/>
  <c r="E431" i="7"/>
  <c r="T430" i="7"/>
  <c r="R430" i="7"/>
  <c r="Q430" i="7"/>
  <c r="P430" i="7"/>
  <c r="H430" i="7"/>
  <c r="E430" i="7"/>
  <c r="T429" i="7"/>
  <c r="R429" i="7"/>
  <c r="Q429" i="7"/>
  <c r="P429" i="7"/>
  <c r="H429" i="7"/>
  <c r="E429" i="7"/>
  <c r="T428" i="7"/>
  <c r="R428" i="7"/>
  <c r="Q428" i="7"/>
  <c r="P428" i="7"/>
  <c r="H428" i="7"/>
  <c r="E428" i="7"/>
  <c r="T427" i="7"/>
  <c r="R427" i="7"/>
  <c r="Q427" i="7"/>
  <c r="P427" i="7"/>
  <c r="H427" i="7"/>
  <c r="E427" i="7"/>
  <c r="T426" i="7"/>
  <c r="R426" i="7"/>
  <c r="Q426" i="7"/>
  <c r="P426" i="7"/>
  <c r="H426" i="7"/>
  <c r="E426" i="7"/>
  <c r="T425" i="7"/>
  <c r="R425" i="7"/>
  <c r="Q425" i="7"/>
  <c r="P425" i="7"/>
  <c r="H425" i="7"/>
  <c r="E425" i="7"/>
  <c r="T424" i="7"/>
  <c r="R424" i="7"/>
  <c r="Q424" i="7"/>
  <c r="P424" i="7"/>
  <c r="H424" i="7"/>
  <c r="E424" i="7"/>
  <c r="R423" i="7"/>
  <c r="Q423" i="7"/>
  <c r="P423" i="7"/>
  <c r="H423" i="7"/>
  <c r="E423" i="7"/>
  <c r="H446" i="7"/>
  <c r="E446" i="7"/>
  <c r="H445" i="7"/>
  <c r="E445" i="7"/>
  <c r="H416" i="7"/>
  <c r="E416" i="7"/>
  <c r="H415" i="7"/>
  <c r="E415" i="7"/>
  <c r="H414" i="7"/>
  <c r="E414" i="7"/>
  <c r="H413" i="7"/>
  <c r="E413" i="7"/>
  <c r="H236" i="7"/>
  <c r="E236" i="7"/>
  <c r="H235" i="7"/>
  <c r="E235" i="7"/>
  <c r="H408" i="7"/>
  <c r="E408" i="7"/>
  <c r="H407" i="7"/>
  <c r="E407" i="7"/>
  <c r="H419" i="7"/>
  <c r="E419" i="7"/>
  <c r="H418" i="7"/>
  <c r="E418" i="7"/>
  <c r="H417" i="7"/>
  <c r="E417" i="7"/>
  <c r="H412" i="7"/>
  <c r="E412" i="7"/>
  <c r="H411" i="7"/>
  <c r="E411" i="7"/>
  <c r="P410" i="7"/>
  <c r="H410" i="7"/>
  <c r="E410" i="7"/>
  <c r="H409" i="7"/>
  <c r="E409" i="7"/>
  <c r="H406" i="7"/>
  <c r="E406" i="7"/>
  <c r="H405" i="7"/>
  <c r="E405" i="7"/>
  <c r="P404" i="7"/>
  <c r="H404" i="7"/>
  <c r="E404" i="7"/>
  <c r="U401" i="7"/>
  <c r="H400" i="7"/>
  <c r="E400" i="7"/>
  <c r="H399" i="7"/>
  <c r="E399" i="7"/>
  <c r="H398" i="7"/>
  <c r="E398" i="7"/>
  <c r="H397" i="7"/>
  <c r="E397" i="7"/>
  <c r="H396" i="7"/>
  <c r="E396" i="7"/>
  <c r="H395" i="7"/>
  <c r="E395" i="7"/>
  <c r="H370" i="7"/>
  <c r="E370" i="7"/>
  <c r="H394" i="7"/>
  <c r="E394" i="7"/>
  <c r="H393" i="7"/>
  <c r="E393" i="7"/>
  <c r="H392" i="7"/>
  <c r="E392" i="7"/>
  <c r="H391" i="7"/>
  <c r="E391" i="7"/>
  <c r="U388" i="7"/>
  <c r="T387" i="7"/>
  <c r="R387" i="7"/>
  <c r="Q387" i="7"/>
  <c r="H387" i="7"/>
  <c r="E387" i="7"/>
  <c r="T386" i="7"/>
  <c r="R386" i="7"/>
  <c r="Q386" i="7"/>
  <c r="P386" i="7"/>
  <c r="H386" i="7"/>
  <c r="E386" i="7"/>
  <c r="T385" i="7"/>
  <c r="R385" i="7"/>
  <c r="Q385" i="7"/>
  <c r="P385" i="7"/>
  <c r="H385" i="7"/>
  <c r="E385" i="7"/>
  <c r="T384" i="7"/>
  <c r="R384" i="7"/>
  <c r="Q384" i="7"/>
  <c r="P384" i="7"/>
  <c r="H384" i="7"/>
  <c r="E384" i="7"/>
  <c r="T383" i="7"/>
  <c r="R383" i="7"/>
  <c r="Q383" i="7"/>
  <c r="P383" i="7"/>
  <c r="H383" i="7"/>
  <c r="E383" i="7"/>
  <c r="T382" i="7"/>
  <c r="R382" i="7"/>
  <c r="Q382" i="7"/>
  <c r="P382" i="7"/>
  <c r="H382" i="7"/>
  <c r="E382" i="7"/>
  <c r="T381" i="7"/>
  <c r="R381" i="7"/>
  <c r="Q381" i="7"/>
  <c r="P381" i="7"/>
  <c r="H381" i="7"/>
  <c r="E381" i="7"/>
  <c r="T380" i="7"/>
  <c r="R380" i="7"/>
  <c r="Q380" i="7"/>
  <c r="P380" i="7"/>
  <c r="H380" i="7"/>
  <c r="E380" i="7"/>
  <c r="T379" i="7"/>
  <c r="R379" i="7"/>
  <c r="Q379" i="7"/>
  <c r="P379" i="7"/>
  <c r="H379" i="7"/>
  <c r="E379" i="7"/>
  <c r="T378" i="7"/>
  <c r="R378" i="7"/>
  <c r="Q378" i="7"/>
  <c r="P378" i="7"/>
  <c r="H378" i="7"/>
  <c r="E378" i="7"/>
  <c r="R377" i="7"/>
  <c r="Q377" i="7"/>
  <c r="P377" i="7"/>
  <c r="H377" i="7"/>
  <c r="E377" i="7"/>
  <c r="U374" i="7"/>
  <c r="H373" i="7"/>
  <c r="E373" i="7"/>
  <c r="H372" i="7"/>
  <c r="E372" i="7"/>
  <c r="H371" i="7"/>
  <c r="E371" i="7"/>
  <c r="H369" i="7"/>
  <c r="E369" i="7"/>
  <c r="H368" i="7"/>
  <c r="E368" i="7"/>
  <c r="H367" i="7"/>
  <c r="E367" i="7"/>
  <c r="H366" i="7"/>
  <c r="E366" i="7"/>
  <c r="U363" i="7"/>
  <c r="H362" i="7"/>
  <c r="E362" i="7"/>
  <c r="H361" i="7"/>
  <c r="E361" i="7"/>
  <c r="P360" i="7"/>
  <c r="H360" i="7"/>
  <c r="E360" i="7"/>
  <c r="H359" i="7"/>
  <c r="E359" i="7"/>
  <c r="H358" i="7"/>
  <c r="E358" i="7"/>
  <c r="H357" i="7"/>
  <c r="E357" i="7"/>
  <c r="H356" i="7"/>
  <c r="E356" i="7"/>
  <c r="H257" i="7"/>
  <c r="E257" i="7"/>
  <c r="H355" i="7"/>
  <c r="E355" i="7"/>
  <c r="H354" i="7"/>
  <c r="E354" i="7"/>
  <c r="P353" i="7"/>
  <c r="H353" i="7"/>
  <c r="E353" i="7"/>
  <c r="U350" i="7"/>
  <c r="T349" i="7"/>
  <c r="R349" i="7"/>
  <c r="Q349" i="7"/>
  <c r="H349" i="7"/>
  <c r="E349" i="7"/>
  <c r="H348" i="7"/>
  <c r="E348" i="7"/>
  <c r="H347" i="7"/>
  <c r="E347" i="7"/>
  <c r="H346" i="7"/>
  <c r="E346" i="7"/>
  <c r="H345" i="7"/>
  <c r="E345" i="7"/>
  <c r="H344" i="7"/>
  <c r="E344" i="7"/>
  <c r="H343" i="7"/>
  <c r="E343" i="7"/>
  <c r="H342" i="7"/>
  <c r="E342" i="7"/>
  <c r="H341" i="7"/>
  <c r="E341" i="7"/>
  <c r="T340" i="7"/>
  <c r="R340" i="7"/>
  <c r="Q340" i="7"/>
  <c r="H340" i="7"/>
  <c r="E340" i="7"/>
  <c r="P339" i="7"/>
  <c r="H339" i="7"/>
  <c r="E339" i="7"/>
  <c r="T338" i="7"/>
  <c r="R338" i="7"/>
  <c r="Q338" i="7"/>
  <c r="H338" i="7"/>
  <c r="E338" i="7"/>
  <c r="T337" i="7"/>
  <c r="R337" i="7"/>
  <c r="Q337" i="7"/>
  <c r="H337" i="7"/>
  <c r="E337" i="7"/>
  <c r="T336" i="7"/>
  <c r="R336" i="7"/>
  <c r="Q336" i="7"/>
  <c r="P336" i="7"/>
  <c r="H336" i="7"/>
  <c r="E336" i="7"/>
  <c r="T335" i="7"/>
  <c r="R335" i="7"/>
  <c r="Q335" i="7"/>
  <c r="P335" i="7"/>
  <c r="H335" i="7"/>
  <c r="E335" i="7"/>
  <c r="R334" i="7"/>
  <c r="Q334" i="7"/>
  <c r="P334" i="7"/>
  <c r="H334" i="7"/>
  <c r="E334" i="7"/>
  <c r="U331" i="7"/>
  <c r="T330" i="7"/>
  <c r="R330" i="7"/>
  <c r="Q330" i="7"/>
  <c r="H330" i="7"/>
  <c r="E330" i="7"/>
  <c r="T329" i="7"/>
  <c r="R329" i="7"/>
  <c r="Q329" i="7"/>
  <c r="P329" i="7"/>
  <c r="H329" i="7"/>
  <c r="E329" i="7"/>
  <c r="T328" i="7"/>
  <c r="R328" i="7"/>
  <c r="Q328" i="7"/>
  <c r="P328" i="7"/>
  <c r="H328" i="7"/>
  <c r="E328" i="7"/>
  <c r="T327" i="7"/>
  <c r="R327" i="7"/>
  <c r="Q327" i="7"/>
  <c r="P327" i="7"/>
  <c r="H327" i="7"/>
  <c r="E327" i="7"/>
  <c r="T326" i="7"/>
  <c r="R326" i="7"/>
  <c r="Q326" i="7"/>
  <c r="P326" i="7"/>
  <c r="H326" i="7"/>
  <c r="E326" i="7"/>
  <c r="T325" i="7"/>
  <c r="R325" i="7"/>
  <c r="Q325" i="7"/>
  <c r="P325" i="7"/>
  <c r="H325" i="7"/>
  <c r="E325" i="7"/>
  <c r="T324" i="7"/>
  <c r="R324" i="7"/>
  <c r="Q324" i="7"/>
  <c r="P324" i="7"/>
  <c r="H324" i="7"/>
  <c r="E324" i="7"/>
  <c r="T323" i="7"/>
  <c r="R323" i="7"/>
  <c r="Q323" i="7"/>
  <c r="P323" i="7"/>
  <c r="H323" i="7"/>
  <c r="E323" i="7"/>
  <c r="T322" i="7"/>
  <c r="R322" i="7"/>
  <c r="Q322" i="7"/>
  <c r="P322" i="7"/>
  <c r="H322" i="7"/>
  <c r="E322" i="7"/>
  <c r="R321" i="7"/>
  <c r="Q321" i="7"/>
  <c r="P321" i="7"/>
  <c r="H321" i="7"/>
  <c r="E321" i="7"/>
  <c r="U318" i="7"/>
  <c r="H317" i="7"/>
  <c r="E317" i="7"/>
  <c r="H316" i="7"/>
  <c r="E316" i="7"/>
  <c r="H315" i="7"/>
  <c r="E315" i="7"/>
  <c r="P314" i="7"/>
  <c r="H314" i="7"/>
  <c r="E314" i="7"/>
  <c r="H313" i="7"/>
  <c r="E313" i="7"/>
  <c r="H312" i="7"/>
  <c r="E312" i="7"/>
  <c r="H311" i="7"/>
  <c r="E311" i="7"/>
  <c r="P310" i="7"/>
  <c r="H310" i="7"/>
  <c r="E310" i="7"/>
  <c r="U307" i="7"/>
  <c r="T306" i="7"/>
  <c r="R306" i="7"/>
  <c r="Q306" i="7"/>
  <c r="H306" i="7"/>
  <c r="E306" i="7"/>
  <c r="T305" i="7"/>
  <c r="R305" i="7"/>
  <c r="Q305" i="7"/>
  <c r="P305" i="7"/>
  <c r="H305" i="7"/>
  <c r="E305" i="7"/>
  <c r="T304" i="7"/>
  <c r="R304" i="7"/>
  <c r="Q304" i="7"/>
  <c r="P304" i="7"/>
  <c r="H304" i="7"/>
  <c r="E304" i="7"/>
  <c r="T303" i="7"/>
  <c r="R303" i="7"/>
  <c r="Q303" i="7"/>
  <c r="P303" i="7"/>
  <c r="H303" i="7"/>
  <c r="E303" i="7"/>
  <c r="T302" i="7"/>
  <c r="R302" i="7"/>
  <c r="Q302" i="7"/>
  <c r="P302" i="7"/>
  <c r="H302" i="7"/>
  <c r="E302" i="7"/>
  <c r="T301" i="7"/>
  <c r="R301" i="7"/>
  <c r="Q301" i="7"/>
  <c r="P301" i="7"/>
  <c r="H301" i="7"/>
  <c r="E301" i="7"/>
  <c r="T300" i="7"/>
  <c r="R300" i="7"/>
  <c r="Q300" i="7"/>
  <c r="P300" i="7"/>
  <c r="H300" i="7"/>
  <c r="E300" i="7"/>
  <c r="T299" i="7"/>
  <c r="R299" i="7"/>
  <c r="Q299" i="7"/>
  <c r="P299" i="7"/>
  <c r="H299" i="7"/>
  <c r="E299" i="7"/>
  <c r="R298" i="7"/>
  <c r="Q298" i="7"/>
  <c r="P298" i="7"/>
  <c r="H298" i="7"/>
  <c r="E298" i="7"/>
  <c r="H294" i="7"/>
  <c r="E294" i="7"/>
  <c r="H293" i="7"/>
  <c r="H281" i="7"/>
  <c r="E281" i="7"/>
  <c r="H280" i="7"/>
  <c r="E280" i="7"/>
  <c r="H121" i="7"/>
  <c r="E121" i="7"/>
  <c r="H291" i="7"/>
  <c r="H277" i="7"/>
  <c r="E277" i="7"/>
  <c r="H276" i="7"/>
  <c r="E276" i="7"/>
  <c r="H286" i="7"/>
  <c r="E286" i="7"/>
  <c r="H285" i="7"/>
  <c r="E285" i="7"/>
  <c r="H279" i="7"/>
  <c r="E279" i="7"/>
  <c r="H272" i="7"/>
  <c r="E272" i="7"/>
  <c r="H271" i="7"/>
  <c r="E271" i="7"/>
  <c r="U268" i="7"/>
  <c r="H267" i="7"/>
  <c r="E267" i="7"/>
  <c r="H266" i="7"/>
  <c r="E266" i="7"/>
  <c r="H265" i="7"/>
  <c r="E265" i="7"/>
  <c r="H264" i="7"/>
  <c r="E264" i="7"/>
  <c r="H263" i="7"/>
  <c r="E263" i="7"/>
  <c r="H262" i="7"/>
  <c r="E262" i="7"/>
  <c r="H261" i="7"/>
  <c r="E261" i="7"/>
  <c r="H260" i="7"/>
  <c r="E260" i="7"/>
  <c r="H259" i="7"/>
  <c r="E259" i="7"/>
  <c r="H258" i="7"/>
  <c r="E258" i="7"/>
  <c r="H288" i="7"/>
  <c r="H274" i="7"/>
  <c r="E274" i="7"/>
  <c r="H256" i="7"/>
  <c r="E256" i="7"/>
  <c r="H255" i="7"/>
  <c r="E255" i="7"/>
  <c r="U252" i="7"/>
  <c r="H251" i="7"/>
  <c r="E251" i="7"/>
  <c r="H250" i="7"/>
  <c r="E250" i="7"/>
  <c r="H249" i="7"/>
  <c r="E249" i="7"/>
  <c r="H248" i="7"/>
  <c r="E248" i="7"/>
  <c r="T247" i="7"/>
  <c r="R247" i="7"/>
  <c r="Q247" i="7"/>
  <c r="P247" i="7"/>
  <c r="H247" i="7"/>
  <c r="E247" i="7"/>
  <c r="H246" i="7"/>
  <c r="E246" i="7"/>
  <c r="H245" i="7"/>
  <c r="E245" i="7"/>
  <c r="T244" i="7"/>
  <c r="R244" i="7"/>
  <c r="Q244" i="7"/>
  <c r="P244" i="7"/>
  <c r="H244" i="7"/>
  <c r="E244" i="7"/>
  <c r="T243" i="7"/>
  <c r="R243" i="7"/>
  <c r="Q243" i="7"/>
  <c r="P243" i="7"/>
  <c r="H243" i="7"/>
  <c r="E243" i="7"/>
  <c r="R242" i="7"/>
  <c r="Q242" i="7"/>
  <c r="P242" i="7"/>
  <c r="H242" i="7"/>
  <c r="E242" i="7"/>
  <c r="U239" i="7"/>
  <c r="H238" i="7"/>
  <c r="E238" i="7"/>
  <c r="H237" i="7"/>
  <c r="E237" i="7"/>
  <c r="H290" i="7"/>
  <c r="H289" i="7"/>
  <c r="H232" i="7"/>
  <c r="E232" i="7"/>
  <c r="H231" i="7"/>
  <c r="E231" i="7"/>
  <c r="H227" i="7"/>
  <c r="E227" i="7"/>
  <c r="H226" i="7"/>
  <c r="E226" i="7"/>
  <c r="H472" i="7"/>
  <c r="E472" i="7"/>
  <c r="H221" i="7"/>
  <c r="H220" i="7"/>
  <c r="E220" i="7"/>
  <c r="H219" i="7"/>
  <c r="E219" i="7"/>
  <c r="H218" i="7"/>
  <c r="E218" i="7"/>
  <c r="U215" i="7"/>
  <c r="H214" i="7"/>
  <c r="E214" i="7"/>
  <c r="H213" i="7"/>
  <c r="E213" i="7"/>
  <c r="H212" i="7"/>
  <c r="E212" i="7"/>
  <c r="H211" i="7"/>
  <c r="E211" i="7"/>
  <c r="H210" i="7"/>
  <c r="E210" i="7"/>
  <c r="H209" i="7"/>
  <c r="E209" i="7"/>
  <c r="H208" i="7"/>
  <c r="E208" i="7"/>
  <c r="H223" i="7"/>
  <c r="H222" i="7"/>
  <c r="H207" i="7"/>
  <c r="E207" i="7"/>
  <c r="H206" i="7"/>
  <c r="E206" i="7"/>
  <c r="P205" i="7"/>
  <c r="H205" i="7"/>
  <c r="E205" i="7"/>
  <c r="U202" i="7"/>
  <c r="T201" i="7"/>
  <c r="R201" i="7"/>
  <c r="Q201" i="7"/>
  <c r="H201" i="7"/>
  <c r="E201" i="7"/>
  <c r="T200" i="7"/>
  <c r="R200" i="7"/>
  <c r="Q200" i="7"/>
  <c r="P200" i="7"/>
  <c r="H200" i="7"/>
  <c r="E200" i="7"/>
  <c r="T199" i="7"/>
  <c r="R199" i="7"/>
  <c r="Q199" i="7"/>
  <c r="P199" i="7"/>
  <c r="H199" i="7"/>
  <c r="E199" i="7"/>
  <c r="T198" i="7"/>
  <c r="R198" i="7"/>
  <c r="Q198" i="7"/>
  <c r="P198" i="7"/>
  <c r="H198" i="7"/>
  <c r="E198" i="7"/>
  <c r="T197" i="7"/>
  <c r="R197" i="7"/>
  <c r="Q197" i="7"/>
  <c r="P197" i="7"/>
  <c r="H197" i="7"/>
  <c r="E197" i="7"/>
  <c r="T196" i="7"/>
  <c r="R196" i="7"/>
  <c r="Q196" i="7"/>
  <c r="P196" i="7"/>
  <c r="H196" i="7"/>
  <c r="E196" i="7"/>
  <c r="T195" i="7"/>
  <c r="R195" i="7"/>
  <c r="Q195" i="7"/>
  <c r="P195" i="7"/>
  <c r="H195" i="7"/>
  <c r="E195" i="7"/>
  <c r="T194" i="7"/>
  <c r="R194" i="7"/>
  <c r="Q194" i="7"/>
  <c r="P194" i="7"/>
  <c r="H194" i="7"/>
  <c r="E194" i="7"/>
  <c r="T193" i="7"/>
  <c r="R193" i="7"/>
  <c r="Q193" i="7"/>
  <c r="P193" i="7"/>
  <c r="H193" i="7"/>
  <c r="E193" i="7"/>
  <c r="T192" i="7"/>
  <c r="R192" i="7"/>
  <c r="Q192" i="7"/>
  <c r="P192" i="7"/>
  <c r="H192" i="7"/>
  <c r="E192" i="7"/>
  <c r="T191" i="7"/>
  <c r="R191" i="7"/>
  <c r="Q191" i="7"/>
  <c r="P191" i="7"/>
  <c r="H191" i="7"/>
  <c r="E191" i="7"/>
  <c r="T190" i="7"/>
  <c r="R190" i="7"/>
  <c r="Q190" i="7"/>
  <c r="P190" i="7"/>
  <c r="H190" i="7"/>
  <c r="E190" i="7"/>
  <c r="T189" i="7"/>
  <c r="R189" i="7"/>
  <c r="Q189" i="7"/>
  <c r="P189" i="7"/>
  <c r="H189" i="7"/>
  <c r="E189" i="7"/>
  <c r="T188" i="7"/>
  <c r="R188" i="7"/>
  <c r="Q188" i="7"/>
  <c r="P188" i="7"/>
  <c r="H188" i="7"/>
  <c r="E188" i="7"/>
  <c r="T187" i="7"/>
  <c r="R187" i="7"/>
  <c r="Q187" i="7"/>
  <c r="P187" i="7"/>
  <c r="H187" i="7"/>
  <c r="E187" i="7"/>
  <c r="T186" i="7"/>
  <c r="R186" i="7"/>
  <c r="Q186" i="7"/>
  <c r="P186" i="7"/>
  <c r="H186" i="7"/>
  <c r="E186" i="7"/>
  <c r="T185" i="7"/>
  <c r="R185" i="7"/>
  <c r="Q185" i="7"/>
  <c r="P185" i="7"/>
  <c r="H185" i="7"/>
  <c r="E185" i="7"/>
  <c r="R184" i="7"/>
  <c r="Q184" i="7"/>
  <c r="P184" i="7"/>
  <c r="H184" i="7"/>
  <c r="E184" i="7"/>
  <c r="H135" i="7"/>
  <c r="E135" i="7"/>
  <c r="H134" i="7"/>
  <c r="E134" i="7"/>
  <c r="H440" i="7"/>
  <c r="E440" i="7"/>
  <c r="H439" i="7"/>
  <c r="E439" i="7"/>
  <c r="H234" i="7"/>
  <c r="E234" i="7"/>
  <c r="H233" i="7"/>
  <c r="E233" i="7"/>
  <c r="U181" i="7"/>
  <c r="T180" i="7"/>
  <c r="R180" i="7"/>
  <c r="Q180" i="7"/>
  <c r="H180" i="7"/>
  <c r="E180" i="7"/>
  <c r="T179" i="7"/>
  <c r="R179" i="7"/>
  <c r="Q179" i="7"/>
  <c r="P179" i="7"/>
  <c r="H179" i="7"/>
  <c r="E179" i="7"/>
  <c r="T178" i="7"/>
  <c r="R178" i="7"/>
  <c r="Q178" i="7"/>
  <c r="P178" i="7"/>
  <c r="H178" i="7"/>
  <c r="E178" i="7"/>
  <c r="T177" i="7"/>
  <c r="R177" i="7"/>
  <c r="Q177" i="7"/>
  <c r="P177" i="7"/>
  <c r="H177" i="7"/>
  <c r="E177" i="7"/>
  <c r="T176" i="7"/>
  <c r="R176" i="7"/>
  <c r="Q176" i="7"/>
  <c r="P176" i="7"/>
  <c r="H176" i="7"/>
  <c r="E176" i="7"/>
  <c r="T175" i="7"/>
  <c r="R175" i="7"/>
  <c r="Q175" i="7"/>
  <c r="P175" i="7"/>
  <c r="H175" i="7"/>
  <c r="E175" i="7"/>
  <c r="T174" i="7"/>
  <c r="R174" i="7"/>
  <c r="Q174" i="7"/>
  <c r="P174" i="7"/>
  <c r="H174" i="7"/>
  <c r="E174" i="7"/>
  <c r="T173" i="7"/>
  <c r="R173" i="7"/>
  <c r="Q173" i="7"/>
  <c r="P173" i="7"/>
  <c r="H173" i="7"/>
  <c r="E173" i="7"/>
  <c r="T172" i="7"/>
  <c r="R172" i="7"/>
  <c r="Q172" i="7"/>
  <c r="P172" i="7"/>
  <c r="H172" i="7"/>
  <c r="E172" i="7"/>
  <c r="T171" i="7"/>
  <c r="R171" i="7"/>
  <c r="Q171" i="7"/>
  <c r="P171" i="7"/>
  <c r="H171" i="7"/>
  <c r="E171" i="7"/>
  <c r="T170" i="7"/>
  <c r="R170" i="7"/>
  <c r="Q170" i="7"/>
  <c r="P170" i="7"/>
  <c r="H170" i="7"/>
  <c r="E170" i="7"/>
  <c r="T169" i="7"/>
  <c r="R169" i="7"/>
  <c r="Q169" i="7"/>
  <c r="P169" i="7"/>
  <c r="H169" i="7"/>
  <c r="E169" i="7"/>
  <c r="T168" i="7"/>
  <c r="R168" i="7"/>
  <c r="Q168" i="7"/>
  <c r="P168" i="7"/>
  <c r="H168" i="7"/>
  <c r="E168" i="7"/>
  <c r="R167" i="7"/>
  <c r="Q167" i="7"/>
  <c r="P167" i="7"/>
  <c r="H167" i="7"/>
  <c r="E167" i="7"/>
  <c r="U164" i="7"/>
  <c r="T163" i="7"/>
  <c r="R163" i="7"/>
  <c r="Q163" i="7"/>
  <c r="H163" i="7"/>
  <c r="E163" i="7"/>
  <c r="T162" i="7"/>
  <c r="R162" i="7"/>
  <c r="Q162" i="7"/>
  <c r="P162" i="7"/>
  <c r="H162" i="7"/>
  <c r="E162" i="7"/>
  <c r="T161" i="7"/>
  <c r="R161" i="7"/>
  <c r="Q161" i="7"/>
  <c r="P161" i="7"/>
  <c r="H161" i="7"/>
  <c r="E161" i="7"/>
  <c r="T160" i="7"/>
  <c r="R160" i="7"/>
  <c r="Q160" i="7"/>
  <c r="P160" i="7"/>
  <c r="H160" i="7"/>
  <c r="E160" i="7"/>
  <c r="T159" i="7"/>
  <c r="R159" i="7"/>
  <c r="Q159" i="7"/>
  <c r="P159" i="7"/>
  <c r="H159" i="7"/>
  <c r="E159" i="7"/>
  <c r="T158" i="7"/>
  <c r="R158" i="7"/>
  <c r="Q158" i="7"/>
  <c r="P158" i="7"/>
  <c r="H158" i="7"/>
  <c r="E158" i="7"/>
  <c r="T157" i="7"/>
  <c r="R157" i="7"/>
  <c r="Q157" i="7"/>
  <c r="P157" i="7"/>
  <c r="H157" i="7"/>
  <c r="E157" i="7"/>
  <c r="R156" i="7"/>
  <c r="Q156" i="7"/>
  <c r="P156" i="7"/>
  <c r="H156" i="7"/>
  <c r="E156" i="7"/>
  <c r="U153" i="7"/>
  <c r="T152" i="7"/>
  <c r="R152" i="7"/>
  <c r="Q152" i="7"/>
  <c r="H152" i="7"/>
  <c r="E152" i="7"/>
  <c r="T151" i="7"/>
  <c r="R151" i="7"/>
  <c r="Q151" i="7"/>
  <c r="P151" i="7"/>
  <c r="H151" i="7"/>
  <c r="E151" i="7"/>
  <c r="T150" i="7"/>
  <c r="R150" i="7"/>
  <c r="Q150" i="7"/>
  <c r="P150" i="7"/>
  <c r="H150" i="7"/>
  <c r="E150" i="7"/>
  <c r="T149" i="7"/>
  <c r="R149" i="7"/>
  <c r="Q149" i="7"/>
  <c r="P149" i="7"/>
  <c r="H149" i="7"/>
  <c r="E149" i="7"/>
  <c r="T148" i="7"/>
  <c r="R148" i="7"/>
  <c r="Q148" i="7"/>
  <c r="P148" i="7"/>
  <c r="H148" i="7"/>
  <c r="E148" i="7"/>
  <c r="T147" i="7"/>
  <c r="R147" i="7"/>
  <c r="Q147" i="7"/>
  <c r="P147" i="7"/>
  <c r="H147" i="7"/>
  <c r="E147" i="7"/>
  <c r="T146" i="7"/>
  <c r="R146" i="7"/>
  <c r="Q146" i="7"/>
  <c r="P146" i="7"/>
  <c r="H146" i="7"/>
  <c r="E146" i="7"/>
  <c r="T145" i="7"/>
  <c r="R145" i="7"/>
  <c r="Q145" i="7"/>
  <c r="P145" i="7"/>
  <c r="H145" i="7"/>
  <c r="E145" i="7"/>
  <c r="T144" i="7"/>
  <c r="R144" i="7"/>
  <c r="Q144" i="7"/>
  <c r="P144" i="7"/>
  <c r="H144" i="7"/>
  <c r="E144" i="7"/>
  <c r="T143" i="7"/>
  <c r="R143" i="7"/>
  <c r="Q143" i="7"/>
  <c r="P143" i="7"/>
  <c r="H143" i="7"/>
  <c r="E143" i="7"/>
  <c r="R142" i="7"/>
  <c r="Q142" i="7"/>
  <c r="P142" i="7"/>
  <c r="H142" i="7"/>
  <c r="E142" i="7"/>
  <c r="U139" i="7"/>
  <c r="H138" i="7"/>
  <c r="E138" i="7"/>
  <c r="H137" i="7"/>
  <c r="E137" i="7"/>
  <c r="H136" i="7"/>
  <c r="E136" i="7"/>
  <c r="H133" i="7"/>
  <c r="E133" i="7"/>
  <c r="H132" i="7"/>
  <c r="E132" i="7"/>
  <c r="H131" i="7"/>
  <c r="E131" i="7"/>
  <c r="H130" i="7"/>
  <c r="E130" i="7"/>
  <c r="P129" i="7"/>
  <c r="H129" i="7"/>
  <c r="E129" i="7"/>
  <c r="U126" i="7"/>
  <c r="H125" i="7"/>
  <c r="E125" i="7"/>
  <c r="H124" i="7"/>
  <c r="E124" i="7"/>
  <c r="H123" i="7"/>
  <c r="E123" i="7"/>
  <c r="H122" i="7"/>
  <c r="E122" i="7"/>
  <c r="H120" i="7"/>
  <c r="E120" i="7"/>
  <c r="H119" i="7"/>
  <c r="E119" i="7"/>
  <c r="H116" i="7"/>
  <c r="E116" i="7"/>
  <c r="U113" i="7"/>
  <c r="T112" i="7"/>
  <c r="R112" i="7"/>
  <c r="Q112" i="7"/>
  <c r="H112" i="7"/>
  <c r="E112" i="7"/>
  <c r="P111" i="7"/>
  <c r="H111" i="7"/>
  <c r="E111" i="7"/>
  <c r="T110" i="7"/>
  <c r="R110" i="7"/>
  <c r="Q110" i="7"/>
  <c r="P110" i="7"/>
  <c r="H110" i="7"/>
  <c r="E110" i="7"/>
  <c r="H109" i="7"/>
  <c r="E109" i="7"/>
  <c r="H108" i="7"/>
  <c r="E108" i="7"/>
  <c r="H107" i="7"/>
  <c r="E107" i="7"/>
  <c r="H106" i="7"/>
  <c r="E106" i="7"/>
  <c r="R105" i="7"/>
  <c r="Q105" i="7"/>
  <c r="P105" i="7"/>
  <c r="H105" i="7"/>
  <c r="E105" i="7"/>
  <c r="U102" i="7"/>
  <c r="H101" i="7"/>
  <c r="E101" i="7"/>
  <c r="H100" i="7"/>
  <c r="E100" i="7"/>
  <c r="H99" i="7"/>
  <c r="E99" i="7"/>
  <c r="H7" i="7"/>
  <c r="E7" i="7"/>
  <c r="H98" i="7"/>
  <c r="E98" i="7"/>
  <c r="H97" i="7"/>
  <c r="E97" i="7"/>
  <c r="H96" i="7"/>
  <c r="E96" i="7"/>
  <c r="H95" i="7"/>
  <c r="E95" i="7"/>
  <c r="H94" i="7"/>
  <c r="E94" i="7"/>
  <c r="H93" i="7"/>
  <c r="E93" i="7"/>
  <c r="H92" i="7"/>
  <c r="E92" i="7"/>
  <c r="H91" i="7"/>
  <c r="E91" i="7"/>
  <c r="H90" i="7"/>
  <c r="E90" i="7"/>
  <c r="P89" i="7"/>
  <c r="H89" i="7"/>
  <c r="E89" i="7"/>
  <c r="U86" i="7"/>
  <c r="H85" i="7"/>
  <c r="E85" i="7"/>
  <c r="H84" i="7"/>
  <c r="E84" i="7"/>
  <c r="H83" i="7"/>
  <c r="E83" i="7"/>
  <c r="H82" i="7"/>
  <c r="E82" i="7"/>
  <c r="H81" i="7"/>
  <c r="E81" i="7"/>
  <c r="H80" i="7"/>
  <c r="E80" i="7"/>
  <c r="H79" i="7"/>
  <c r="E79" i="7"/>
  <c r="H78" i="7"/>
  <c r="E78" i="7"/>
  <c r="H77" i="7"/>
  <c r="E77" i="7"/>
  <c r="P76" i="7"/>
  <c r="H76" i="7"/>
  <c r="E76" i="7"/>
  <c r="U73" i="7"/>
  <c r="H72" i="7"/>
  <c r="E72" i="7"/>
  <c r="H71" i="7"/>
  <c r="E71" i="7"/>
  <c r="H9" i="7"/>
  <c r="E9" i="7"/>
  <c r="H8" i="7"/>
  <c r="E8" i="7"/>
  <c r="H6" i="7"/>
  <c r="E6" i="7"/>
  <c r="H5" i="7"/>
  <c r="E5" i="7"/>
  <c r="H4" i="7"/>
  <c r="E4" i="7"/>
  <c r="H51" i="7"/>
  <c r="E51" i="7"/>
  <c r="H50" i="7"/>
  <c r="E50" i="7"/>
  <c r="H61" i="7"/>
  <c r="E61" i="7"/>
  <c r="U58" i="7"/>
  <c r="H70" i="7"/>
  <c r="E70" i="7"/>
  <c r="H69" i="7"/>
  <c r="E69" i="7"/>
  <c r="H57" i="7"/>
  <c r="E57" i="7"/>
  <c r="H56" i="7"/>
  <c r="E56" i="7"/>
  <c r="H55" i="7"/>
  <c r="E55" i="7"/>
  <c r="H54" i="7"/>
  <c r="E54" i="7"/>
  <c r="H53" i="7"/>
  <c r="E53" i="7"/>
  <c r="H52" i="7"/>
  <c r="E52" i="7"/>
  <c r="H62" i="7"/>
  <c r="E62" i="7"/>
  <c r="H49" i="7"/>
  <c r="E49" i="7"/>
  <c r="H48" i="7"/>
  <c r="E48" i="7"/>
  <c r="U45" i="7"/>
  <c r="T44" i="7"/>
  <c r="R44" i="7"/>
  <c r="Q44" i="7"/>
  <c r="H44" i="7"/>
  <c r="E44" i="7"/>
  <c r="T43" i="7"/>
  <c r="R43" i="7"/>
  <c r="Q43" i="7"/>
  <c r="P43" i="7"/>
  <c r="H43" i="7"/>
  <c r="E43" i="7"/>
  <c r="T42" i="7"/>
  <c r="R42" i="7"/>
  <c r="Q42" i="7"/>
  <c r="P42" i="7"/>
  <c r="H42" i="7"/>
  <c r="E42" i="7"/>
  <c r="T41" i="7"/>
  <c r="R41" i="7"/>
  <c r="Q41" i="7"/>
  <c r="P41" i="7"/>
  <c r="H41" i="7"/>
  <c r="E41" i="7"/>
  <c r="T40" i="7"/>
  <c r="R40" i="7"/>
  <c r="Q40" i="7"/>
  <c r="P40" i="7"/>
  <c r="H40" i="7"/>
  <c r="E40" i="7"/>
  <c r="T39" i="7"/>
  <c r="R39" i="7"/>
  <c r="Q39" i="7"/>
  <c r="P39" i="7"/>
  <c r="H39" i="7"/>
  <c r="E39" i="7"/>
  <c r="T38" i="7"/>
  <c r="R38" i="7"/>
  <c r="Q38" i="7"/>
  <c r="P38" i="7"/>
  <c r="H38" i="7"/>
  <c r="E38" i="7"/>
  <c r="T37" i="7"/>
  <c r="R37" i="7"/>
  <c r="Q37" i="7"/>
  <c r="P37" i="7"/>
  <c r="H37" i="7"/>
  <c r="E37" i="7"/>
  <c r="T36" i="7"/>
  <c r="R36" i="7"/>
  <c r="Q36" i="7"/>
  <c r="P36" i="7"/>
  <c r="H36" i="7"/>
  <c r="E36" i="7"/>
  <c r="T35" i="7"/>
  <c r="R35" i="7"/>
  <c r="Q35" i="7"/>
  <c r="P35" i="7"/>
  <c r="H35" i="7"/>
  <c r="E35" i="7"/>
  <c r="T34" i="7"/>
  <c r="R34" i="7"/>
  <c r="Q34" i="7"/>
  <c r="P34" i="7"/>
  <c r="H34" i="7"/>
  <c r="E34" i="7"/>
  <c r="T33" i="7"/>
  <c r="R33" i="7"/>
  <c r="Q33" i="7"/>
  <c r="P33" i="7"/>
  <c r="H33" i="7"/>
  <c r="E33" i="7"/>
  <c r="T32" i="7"/>
  <c r="R32" i="7"/>
  <c r="Q32" i="7"/>
  <c r="P32" i="7"/>
  <c r="H32" i="7"/>
  <c r="E32" i="7"/>
  <c r="T31" i="7"/>
  <c r="R31" i="7"/>
  <c r="Q31" i="7"/>
  <c r="P31" i="7"/>
  <c r="H31" i="7"/>
  <c r="E31" i="7"/>
  <c r="R30" i="7"/>
  <c r="Q30" i="7"/>
  <c r="P30" i="7"/>
  <c r="H30" i="7"/>
  <c r="E30" i="7"/>
  <c r="U27" i="7"/>
  <c r="T26" i="7"/>
  <c r="R26" i="7"/>
  <c r="Q26" i="7"/>
  <c r="H26" i="7"/>
  <c r="E26" i="7"/>
  <c r="T25" i="7"/>
  <c r="R25" i="7"/>
  <c r="Q25" i="7"/>
  <c r="P25" i="7"/>
  <c r="H25" i="7"/>
  <c r="E25" i="7"/>
  <c r="T24" i="7"/>
  <c r="R24" i="7"/>
  <c r="Q24" i="7"/>
  <c r="P24" i="7"/>
  <c r="H24" i="7"/>
  <c r="E24" i="7"/>
  <c r="T23" i="7"/>
  <c r="R23" i="7"/>
  <c r="Q23" i="7"/>
  <c r="P23" i="7"/>
  <c r="H23" i="7"/>
  <c r="E23" i="7"/>
  <c r="T22" i="7"/>
  <c r="R22" i="7"/>
  <c r="Q22" i="7"/>
  <c r="P22" i="7"/>
  <c r="H22" i="7"/>
  <c r="E22" i="7"/>
  <c r="T21" i="7"/>
  <c r="R21" i="7"/>
  <c r="Q21" i="7"/>
  <c r="P21" i="7"/>
  <c r="H21" i="7"/>
  <c r="E21" i="7"/>
  <c r="T20" i="7"/>
  <c r="R20" i="7"/>
  <c r="Q20" i="7"/>
  <c r="P20" i="7"/>
  <c r="H20" i="7"/>
  <c r="E20" i="7"/>
  <c r="T19" i="7"/>
  <c r="R19" i="7"/>
  <c r="Q19" i="7"/>
  <c r="P19" i="7"/>
  <c r="H19" i="7"/>
  <c r="E19" i="7"/>
  <c r="T18" i="7"/>
  <c r="R18" i="7"/>
  <c r="Q18" i="7"/>
  <c r="P18" i="7"/>
  <c r="H18" i="7"/>
  <c r="E18" i="7"/>
  <c r="T17" i="7"/>
  <c r="R17" i="7"/>
  <c r="Q17" i="7"/>
  <c r="P17" i="7"/>
  <c r="H17" i="7"/>
  <c r="E17" i="7"/>
  <c r="T16" i="7"/>
  <c r="R16" i="7"/>
  <c r="Q16" i="7"/>
  <c r="P16" i="7"/>
  <c r="H16" i="7"/>
  <c r="E16" i="7"/>
  <c r="T15" i="7"/>
  <c r="R15" i="7"/>
  <c r="Q15" i="7"/>
  <c r="P15" i="7"/>
  <c r="H15" i="7"/>
  <c r="E15" i="7"/>
  <c r="R14" i="7"/>
  <c r="Q14" i="7"/>
  <c r="P14" i="7"/>
  <c r="H14" i="7"/>
  <c r="E14" i="7"/>
  <c r="U11" i="7"/>
  <c r="H10" i="7"/>
  <c r="E10" i="7"/>
  <c r="H68" i="7"/>
  <c r="E68" i="7"/>
  <c r="H67" i="7"/>
  <c r="E67" i="7"/>
  <c r="H66" i="7"/>
  <c r="E66" i="7"/>
  <c r="H65" i="7"/>
  <c r="E65" i="7"/>
  <c r="H64" i="7"/>
  <c r="E64" i="7"/>
  <c r="H63" i="7"/>
  <c r="E63" i="7"/>
  <c r="H3" i="7"/>
  <c r="E3" i="7"/>
  <c r="S295" i="7" l="1"/>
  <c r="S342" i="7"/>
  <c r="S346" i="7"/>
  <c r="S556" i="7"/>
  <c r="S561" i="7"/>
  <c r="S627" i="7"/>
  <c r="S631" i="7"/>
  <c r="S228" i="7"/>
  <c r="S312" i="7"/>
  <c r="S316" i="7"/>
  <c r="S406" i="7"/>
  <c r="S410" i="7"/>
  <c r="S414" i="7"/>
  <c r="S418" i="7"/>
  <c r="S440" i="7"/>
  <c r="S444" i="7"/>
  <c r="S462" i="7"/>
  <c r="S466" i="7"/>
  <c r="S474" i="7"/>
  <c r="S488" i="7"/>
  <c r="S618" i="7"/>
  <c r="S354" i="7"/>
  <c r="S358" i="7"/>
  <c r="S362" i="7"/>
  <c r="S592" i="7"/>
  <c r="S597" i="7"/>
  <c r="S310" i="7"/>
  <c r="S133" i="7"/>
  <c r="S137" i="7"/>
  <c r="S231" i="7"/>
  <c r="S235" i="7"/>
  <c r="S257" i="7"/>
  <c r="S261" i="7"/>
  <c r="S265" i="7"/>
  <c r="S339" i="7"/>
  <c r="S344" i="7"/>
  <c r="S348" i="7"/>
  <c r="S553" i="7"/>
  <c r="S558" i="7"/>
  <c r="S588" i="7"/>
  <c r="S625" i="7"/>
  <c r="S629" i="7"/>
  <c r="S313" i="7"/>
  <c r="S463" i="7"/>
  <c r="S471" i="7"/>
  <c r="S475" i="7"/>
  <c r="S523" i="7"/>
  <c r="S120" i="7"/>
  <c r="S124" i="7"/>
  <c r="S596" i="7"/>
  <c r="S116" i="7"/>
  <c r="S130" i="7"/>
  <c r="S134" i="7"/>
  <c r="S138" i="7"/>
  <c r="S232" i="7"/>
  <c r="S236" i="7"/>
  <c r="S258" i="7"/>
  <c r="S262" i="7"/>
  <c r="S266" i="7"/>
  <c r="S628" i="7"/>
  <c r="S632" i="7"/>
  <c r="S311" i="7"/>
  <c r="S465" i="7"/>
  <c r="S473" i="7"/>
  <c r="S477" i="7"/>
  <c r="S521" i="7"/>
  <c r="S617" i="7"/>
  <c r="S624" i="7"/>
  <c r="S118" i="7"/>
  <c r="S122" i="7"/>
  <c r="S355" i="7"/>
  <c r="S359" i="7"/>
  <c r="S589" i="7"/>
  <c r="S594" i="7"/>
  <c r="S598" i="7"/>
  <c r="S490" i="7"/>
  <c r="S520" i="7"/>
  <c r="S616" i="7"/>
  <c r="S620" i="7"/>
  <c r="S314" i="1"/>
  <c r="S101" i="8"/>
  <c r="S105" i="8"/>
  <c r="S47" i="8"/>
  <c r="S51" i="8"/>
  <c r="S36" i="8"/>
  <c r="S40" i="8"/>
  <c r="Q135" i="8"/>
  <c r="T43" i="8"/>
  <c r="Q67" i="8"/>
  <c r="T135" i="8"/>
  <c r="R80" i="8"/>
  <c r="T67" i="8"/>
  <c r="Q96" i="8"/>
  <c r="R96" i="8"/>
  <c r="T80" i="8"/>
  <c r="Q43" i="8"/>
  <c r="T96" i="8"/>
  <c r="R43" i="8"/>
  <c r="Q54" i="8"/>
  <c r="R67" i="8"/>
  <c r="R108" i="8"/>
  <c r="Q115" i="8"/>
  <c r="Q108" i="8"/>
  <c r="R135" i="8"/>
  <c r="R54" i="8"/>
  <c r="S70" i="8"/>
  <c r="Q80" i="8"/>
  <c r="T108" i="8"/>
  <c r="R115" i="8"/>
  <c r="T54" i="8"/>
  <c r="S73" i="8"/>
  <c r="S61" i="8"/>
  <c r="S65" i="8"/>
  <c r="S8" i="8"/>
  <c r="S49" i="8"/>
  <c r="S53" i="8"/>
  <c r="S102" i="8"/>
  <c r="S106" i="8"/>
  <c r="S48" i="8"/>
  <c r="S132" i="8"/>
  <c r="S72" i="8"/>
  <c r="S76" i="8"/>
  <c r="S33" i="8"/>
  <c r="S60" i="8"/>
  <c r="S64" i="8"/>
  <c r="S9" i="8"/>
  <c r="S7" i="8"/>
  <c r="S104" i="8"/>
  <c r="S129" i="8"/>
  <c r="S50" i="8"/>
  <c r="S57" i="8"/>
  <c r="S100" i="8"/>
  <c r="S95" i="8"/>
  <c r="S35" i="8"/>
  <c r="S39" i="8"/>
  <c r="S46" i="8"/>
  <c r="S130" i="8"/>
  <c r="S78" i="8"/>
  <c r="S341" i="7"/>
  <c r="S345" i="7"/>
  <c r="S123" i="7"/>
  <c r="S356" i="7"/>
  <c r="S360" i="7"/>
  <c r="S437" i="7"/>
  <c r="R282" i="7"/>
  <c r="S119" i="7"/>
  <c r="S554" i="7"/>
  <c r="S560" i="7"/>
  <c r="S626" i="7"/>
  <c r="S630" i="7"/>
  <c r="S591" i="7"/>
  <c r="S94" i="7"/>
  <c r="S98" i="7"/>
  <c r="S314" i="7"/>
  <c r="S408" i="7"/>
  <c r="S412" i="7"/>
  <c r="S416" i="7"/>
  <c r="S464" i="7"/>
  <c r="S472" i="7"/>
  <c r="S476" i="7"/>
  <c r="S590" i="7"/>
  <c r="S595" i="7"/>
  <c r="Q282" i="7"/>
  <c r="R447" i="7"/>
  <c r="T282" i="7"/>
  <c r="S522" i="7"/>
  <c r="T447" i="7"/>
  <c r="S255" i="7"/>
  <c r="S405" i="7"/>
  <c r="S409" i="7"/>
  <c r="S413" i="7"/>
  <c r="S417" i="7"/>
  <c r="S439" i="7"/>
  <c r="S443" i="7"/>
  <c r="S525" i="7"/>
  <c r="S132" i="7"/>
  <c r="S136" i="7"/>
  <c r="S212" i="7"/>
  <c r="S234" i="7"/>
  <c r="S238" i="7"/>
  <c r="S256" i="7"/>
  <c r="S260" i="7"/>
  <c r="S264" i="7"/>
  <c r="Q447" i="7"/>
  <c r="S117" i="7"/>
  <c r="S121" i="7"/>
  <c r="S125" i="7"/>
  <c r="S518" i="7"/>
  <c r="S131" i="7"/>
  <c r="S135" i="7"/>
  <c r="S233" i="7"/>
  <c r="S237" i="7"/>
  <c r="S259" i="7"/>
  <c r="S263" i="7"/>
  <c r="S267" i="7"/>
  <c r="S317" i="7"/>
  <c r="S407" i="7"/>
  <c r="S411" i="7"/>
  <c r="S415" i="7"/>
  <c r="S419" i="7"/>
  <c r="S441" i="7"/>
  <c r="S445" i="7"/>
  <c r="S461" i="7"/>
  <c r="S481" i="7"/>
  <c r="S524" i="7"/>
  <c r="S357" i="7"/>
  <c r="S361" i="7"/>
  <c r="S404" i="7"/>
  <c r="S438" i="7"/>
  <c r="S442" i="7"/>
  <c r="S446" i="7"/>
  <c r="S470" i="7"/>
  <c r="S619" i="7"/>
  <c r="S129" i="7"/>
  <c r="S315" i="7"/>
  <c r="S343" i="7"/>
  <c r="S347" i="7"/>
  <c r="S353" i="7"/>
  <c r="S552" i="7"/>
  <c r="S557" i="7"/>
  <c r="S562" i="7"/>
  <c r="S615" i="7"/>
  <c r="S94" i="8"/>
  <c r="S10" i="8"/>
  <c r="S92" i="8"/>
  <c r="S75" i="8"/>
  <c r="S79" i="8"/>
  <c r="S59" i="8"/>
  <c r="S63" i="8"/>
  <c r="S52" i="8"/>
  <c r="S93" i="8"/>
  <c r="S37" i="8"/>
  <c r="S41" i="8"/>
  <c r="S77" i="8"/>
  <c r="S34" i="8"/>
  <c r="S38" i="8"/>
  <c r="S42" i="8"/>
  <c r="S103" i="8"/>
  <c r="S107" i="8"/>
  <c r="S74" i="8"/>
  <c r="S134" i="8"/>
  <c r="S131" i="8"/>
  <c r="S133" i="8"/>
  <c r="S71" i="8"/>
  <c r="S58" i="8"/>
  <c r="S62" i="8"/>
  <c r="S66" i="8"/>
  <c r="S77" i="7"/>
  <c r="S593" i="7"/>
  <c r="S299" i="7"/>
  <c r="S301" i="7"/>
  <c r="S91" i="7"/>
  <c r="S95" i="7"/>
  <c r="S99" i="7"/>
  <c r="S323" i="7"/>
  <c r="S334" i="7"/>
  <c r="S500" i="7"/>
  <c r="S83" i="7"/>
  <c r="S169" i="7"/>
  <c r="S171" i="7"/>
  <c r="S84" i="7"/>
  <c r="S76" i="7"/>
  <c r="S97" i="7"/>
  <c r="S160" i="7"/>
  <c r="S78" i="7"/>
  <c r="S82" i="7"/>
  <c r="S105" i="7"/>
  <c r="S247" i="7"/>
  <c r="S92" i="7"/>
  <c r="S34" i="7"/>
  <c r="S42" i="7"/>
  <c r="S174" i="7"/>
  <c r="S176" i="7"/>
  <c r="S80" i="7"/>
  <c r="S96" i="7"/>
  <c r="S100" i="7"/>
  <c r="S340" i="7"/>
  <c r="S81" i="7"/>
  <c r="S79" i="7"/>
  <c r="S85" i="7"/>
  <c r="S89" i="7"/>
  <c r="S93" i="7"/>
  <c r="S90" i="7"/>
  <c r="S110" i="7"/>
  <c r="S101" i="7"/>
  <c r="S149" i="7"/>
  <c r="S112" i="7"/>
  <c r="S177" i="7"/>
  <c r="S452" i="7"/>
  <c r="S577" i="7"/>
  <c r="S335" i="7"/>
  <c r="S337" i="7"/>
  <c r="S201" i="7"/>
  <c r="S326" i="7"/>
  <c r="S425" i="7"/>
  <c r="S427" i="7"/>
  <c r="S429" i="7"/>
  <c r="S534" i="7"/>
  <c r="S15" i="7"/>
  <c r="S501" i="7"/>
  <c r="S575" i="7"/>
  <c r="S170" i="7"/>
  <c r="S185" i="7"/>
  <c r="S191" i="7"/>
  <c r="S195" i="7"/>
  <c r="S305" i="7"/>
  <c r="S423" i="7"/>
  <c r="S16" i="7"/>
  <c r="S26" i="7"/>
  <c r="S33" i="7"/>
  <c r="S43" i="7"/>
  <c r="S178" i="7"/>
  <c r="S381" i="7"/>
  <c r="S526" i="7"/>
  <c r="S547" i="7"/>
  <c r="S581" i="7"/>
  <c r="S175" i="7"/>
  <c r="S186" i="7"/>
  <c r="S188" i="7"/>
  <c r="S192" i="7"/>
  <c r="S196" i="7"/>
  <c r="S198" i="7"/>
  <c r="S426" i="7"/>
  <c r="S430" i="7"/>
  <c r="S17" i="7"/>
  <c r="S19" i="7"/>
  <c r="S144" i="7"/>
  <c r="S432" i="7"/>
  <c r="S499" i="7"/>
  <c r="S508" i="7"/>
  <c r="S510" i="7"/>
  <c r="S512" i="7"/>
  <c r="S563" i="7"/>
  <c r="S565" i="7"/>
  <c r="S567" i="7"/>
  <c r="S21" i="7"/>
  <c r="S23" i="7"/>
  <c r="S44" i="7"/>
  <c r="S150" i="7"/>
  <c r="S152" i="7"/>
  <c r="S385" i="7"/>
  <c r="S387" i="7"/>
  <c r="S519" i="7"/>
  <c r="S527" i="7"/>
  <c r="S532" i="7"/>
  <c r="S580" i="7"/>
  <c r="S194" i="7"/>
  <c r="R307" i="7"/>
  <c r="S40" i="7"/>
  <c r="T27" i="7"/>
  <c r="S551" i="7"/>
  <c r="S378" i="7"/>
  <c r="S379" i="7"/>
  <c r="S505" i="7"/>
  <c r="S507" i="7"/>
  <c r="S511" i="7"/>
  <c r="S180" i="7"/>
  <c r="S306" i="7"/>
  <c r="R113" i="7"/>
  <c r="S197" i="7"/>
  <c r="S568" i="7"/>
  <c r="S163" i="7"/>
  <c r="R513" i="7"/>
  <c r="S32" i="7"/>
  <c r="S564" i="7"/>
  <c r="S570" i="7"/>
  <c r="S22" i="7"/>
  <c r="S24" i="7"/>
  <c r="S161" i="7"/>
  <c r="S243" i="7"/>
  <c r="R434" i="7"/>
  <c r="S453" i="7"/>
  <c r="S583" i="7"/>
  <c r="T239" i="7"/>
  <c r="T331" i="7"/>
  <c r="R528" i="7"/>
  <c r="S18" i="7"/>
  <c r="S25" i="7"/>
  <c r="S35" i="7"/>
  <c r="S151" i="7"/>
  <c r="S193" i="7"/>
  <c r="T363" i="7"/>
  <c r="S569" i="7"/>
  <c r="S576" i="7"/>
  <c r="T621" i="7"/>
  <c r="S30" i="7"/>
  <c r="S41" i="7"/>
  <c r="S303" i="7"/>
  <c r="S455" i="7"/>
  <c r="S457" i="7"/>
  <c r="S566" i="7"/>
  <c r="T11" i="7"/>
  <c r="T491" i="7"/>
  <c r="S36" i="7"/>
  <c r="S167" i="7"/>
  <c r="T215" i="7"/>
  <c r="Q350" i="7"/>
  <c r="S546" i="7"/>
  <c r="S559" i="7"/>
  <c r="S39" i="7"/>
  <c r="R202" i="7"/>
  <c r="T268" i="7"/>
  <c r="S329" i="7"/>
  <c r="S386" i="7"/>
  <c r="R11" i="7"/>
  <c r="Q11" i="7"/>
  <c r="S38" i="7"/>
  <c r="T102" i="7"/>
  <c r="S173" i="7"/>
  <c r="S298" i="7"/>
  <c r="S322" i="7"/>
  <c r="R621" i="7"/>
  <c r="Q45" i="7"/>
  <c r="S143" i="7"/>
  <c r="S187" i="7"/>
  <c r="S189" i="7"/>
  <c r="S324" i="7"/>
  <c r="S349" i="7"/>
  <c r="S383" i="7"/>
  <c r="S454" i="7"/>
  <c r="S535" i="7"/>
  <c r="S200" i="7"/>
  <c r="T252" i="7"/>
  <c r="S338" i="7"/>
  <c r="S533" i="7"/>
  <c r="S148" i="7"/>
  <c r="S158" i="7"/>
  <c r="S302" i="7"/>
  <c r="S330" i="7"/>
  <c r="R374" i="7"/>
  <c r="S424" i="7"/>
  <c r="S431" i="7"/>
  <c r="S494" i="7"/>
  <c r="S496" i="7"/>
  <c r="S509" i="7"/>
  <c r="S20" i="7"/>
  <c r="S37" i="7"/>
  <c r="S172" i="7"/>
  <c r="S179" i="7"/>
  <c r="S190" i="7"/>
  <c r="S382" i="7"/>
  <c r="R420" i="7"/>
  <c r="S498" i="7"/>
  <c r="R571" i="7"/>
  <c r="T113" i="7"/>
  <c r="R215" i="7"/>
  <c r="T458" i="7"/>
  <c r="S145" i="7"/>
  <c r="S147" i="7"/>
  <c r="S157" i="7"/>
  <c r="S162" i="7"/>
  <c r="S199" i="7"/>
  <c r="R252" i="7"/>
  <c r="S244" i="7"/>
  <c r="T307" i="7"/>
  <c r="T318" i="7"/>
  <c r="S325" i="7"/>
  <c r="T388" i="7"/>
  <c r="S428" i="7"/>
  <c r="S579" i="7"/>
  <c r="S584" i="7"/>
  <c r="Q239" i="7"/>
  <c r="S31" i="7"/>
  <c r="R102" i="7"/>
  <c r="Q401" i="7"/>
  <c r="S328" i="7"/>
  <c r="Q331" i="7"/>
  <c r="S304" i="7"/>
  <c r="Q307" i="7"/>
  <c r="R502" i="7"/>
  <c r="S497" i="7"/>
  <c r="Q102" i="7"/>
  <c r="R126" i="7"/>
  <c r="Q126" i="7"/>
  <c r="R27" i="7"/>
  <c r="R58" i="7"/>
  <c r="Q86" i="7"/>
  <c r="S574" i="7"/>
  <c r="Q585" i="7"/>
  <c r="Q113" i="7"/>
  <c r="T139" i="7"/>
  <c r="T73" i="7"/>
  <c r="Q202" i="7"/>
  <c r="S184" i="7"/>
  <c r="R331" i="7"/>
  <c r="S321" i="7"/>
  <c r="T153" i="7"/>
  <c r="Q374" i="7"/>
  <c r="Q215" i="7"/>
  <c r="T434" i="7"/>
  <c r="R239" i="7"/>
  <c r="T585" i="7"/>
  <c r="T164" i="7"/>
  <c r="Q58" i="7"/>
  <c r="Q139" i="7"/>
  <c r="R153" i="7"/>
  <c r="Q164" i="7"/>
  <c r="S156" i="7"/>
  <c r="R548" i="7"/>
  <c r="T45" i="7"/>
  <c r="Q73" i="7"/>
  <c r="Q181" i="7"/>
  <c r="S168" i="7"/>
  <c r="Q363" i="7"/>
  <c r="S516" i="7"/>
  <c r="T58" i="7"/>
  <c r="R73" i="7"/>
  <c r="R363" i="7"/>
  <c r="T181" i="7"/>
  <c r="R86" i="7"/>
  <c r="R350" i="7"/>
  <c r="T633" i="7"/>
  <c r="R45" i="7"/>
  <c r="Q153" i="7"/>
  <c r="S142" i="7"/>
  <c r="Q252" i="7"/>
  <c r="S336" i="7"/>
  <c r="T420" i="7"/>
  <c r="T86" i="7"/>
  <c r="Q27" i="7"/>
  <c r="S14" i="7"/>
  <c r="R139" i="7"/>
  <c r="S242" i="7"/>
  <c r="S384" i="7"/>
  <c r="S456" i="7"/>
  <c r="Q478" i="7"/>
  <c r="S506" i="7"/>
  <c r="Q513" i="7"/>
  <c r="R599" i="7"/>
  <c r="T612" i="7"/>
  <c r="R164" i="7"/>
  <c r="T202" i="7"/>
  <c r="T350" i="7"/>
  <c r="R491" i="7"/>
  <c r="T513" i="7"/>
  <c r="S146" i="7"/>
  <c r="Q388" i="7"/>
  <c r="S377" i="7"/>
  <c r="Q434" i="7"/>
  <c r="T467" i="7"/>
  <c r="Q548" i="7"/>
  <c r="S531" i="7"/>
  <c r="Q599" i="7"/>
  <c r="T374" i="7"/>
  <c r="R401" i="7"/>
  <c r="T528" i="7"/>
  <c r="T401" i="7"/>
  <c r="S159" i="7"/>
  <c r="R318" i="7"/>
  <c r="S380" i="7"/>
  <c r="T571" i="7"/>
  <c r="R181" i="7"/>
  <c r="Q467" i="7"/>
  <c r="Q268" i="7"/>
  <c r="R467" i="7"/>
  <c r="S517" i="7"/>
  <c r="Q528" i="7"/>
  <c r="Q612" i="7"/>
  <c r="Q491" i="7"/>
  <c r="R633" i="7"/>
  <c r="R268" i="7"/>
  <c r="S327" i="7"/>
  <c r="Q458" i="7"/>
  <c r="T126" i="7"/>
  <c r="S300" i="7"/>
  <c r="R458" i="7"/>
  <c r="S450" i="7"/>
  <c r="T478" i="7"/>
  <c r="S495" i="7"/>
  <c r="Q502" i="7"/>
  <c r="S582" i="7"/>
  <c r="Q318" i="7"/>
  <c r="R388" i="7"/>
  <c r="R478" i="7"/>
  <c r="T599" i="7"/>
  <c r="R612" i="7"/>
  <c r="Q633" i="7"/>
  <c r="S451" i="7"/>
  <c r="Q571" i="7"/>
  <c r="Q621" i="7"/>
  <c r="T548" i="7"/>
  <c r="R585" i="7"/>
  <c r="Q420" i="7"/>
  <c r="S578" i="7"/>
  <c r="S433" i="7"/>
  <c r="T502" i="7"/>
  <c r="S67" i="8" l="1"/>
  <c r="S80" i="8"/>
  <c r="S135" i="8"/>
  <c r="S54" i="8"/>
  <c r="S43" i="8"/>
  <c r="S96" i="8"/>
  <c r="S115" i="8"/>
  <c r="S108" i="8"/>
  <c r="S447" i="7"/>
  <c r="S282" i="7"/>
  <c r="S374" i="7"/>
  <c r="S612" i="7"/>
  <c r="S467" i="7"/>
  <c r="S318" i="7"/>
  <c r="S401" i="7"/>
  <c r="S45" i="7"/>
  <c r="S633" i="7"/>
  <c r="S11" i="7"/>
  <c r="S164" i="7"/>
  <c r="S181" i="7"/>
  <c r="S73" i="7"/>
  <c r="S86" i="7"/>
  <c r="S434" i="7"/>
  <c r="S571" i="7"/>
  <c r="S478" i="7"/>
  <c r="S599" i="7"/>
  <c r="S548" i="7"/>
  <c r="S126" i="7"/>
  <c r="S363" i="7"/>
  <c r="S585" i="7"/>
  <c r="S420" i="7"/>
  <c r="S153" i="7"/>
  <c r="S307" i="7"/>
  <c r="S102" i="7"/>
  <c r="S491" i="7"/>
  <c r="S252" i="7"/>
  <c r="S502" i="7"/>
  <c r="S350" i="7"/>
  <c r="S202" i="7"/>
  <c r="S388" i="7"/>
  <c r="S27" i="7"/>
  <c r="S513" i="7"/>
  <c r="S58" i="7"/>
  <c r="S215" i="7"/>
  <c r="S113" i="7"/>
  <c r="S458" i="7"/>
  <c r="S528" i="7"/>
  <c r="S331" i="7"/>
  <c r="S621" i="7"/>
  <c r="S139" i="7"/>
  <c r="S239" i="7"/>
  <c r="S268" i="7"/>
  <c r="T138" i="1" l="1"/>
  <c r="R138" i="1"/>
  <c r="Q138" i="1"/>
  <c r="T137" i="1"/>
  <c r="R137" i="1"/>
  <c r="Q137" i="1"/>
  <c r="T136" i="1"/>
  <c r="R136" i="1"/>
  <c r="Q136" i="1"/>
  <c r="T135" i="1"/>
  <c r="R135" i="1"/>
  <c r="Q135" i="1"/>
  <c r="T134" i="1"/>
  <c r="R134" i="1"/>
  <c r="Q134" i="1"/>
  <c r="T133" i="1"/>
  <c r="R133" i="1"/>
  <c r="Q133" i="1"/>
  <c r="T132" i="1"/>
  <c r="R132" i="1"/>
  <c r="Q132" i="1"/>
  <c r="T131" i="1"/>
  <c r="R131" i="1"/>
  <c r="Q131" i="1"/>
  <c r="T130" i="1"/>
  <c r="R130" i="1"/>
  <c r="Q130" i="1"/>
  <c r="R129" i="1"/>
  <c r="Q129" i="1"/>
  <c r="P137" i="1"/>
  <c r="P136" i="1"/>
  <c r="P135" i="1"/>
  <c r="P134" i="1"/>
  <c r="P133" i="1"/>
  <c r="P132" i="1"/>
  <c r="P131" i="1"/>
  <c r="P130" i="1"/>
  <c r="U514" i="1"/>
  <c r="P510" i="1"/>
  <c r="P509" i="1"/>
  <c r="P508" i="1"/>
  <c r="P507" i="1"/>
  <c r="T513" i="1"/>
  <c r="R513" i="1"/>
  <c r="Q513" i="1"/>
  <c r="T512" i="1"/>
  <c r="R512" i="1"/>
  <c r="Q512" i="1"/>
  <c r="T511" i="1"/>
  <c r="R511" i="1"/>
  <c r="Q511" i="1"/>
  <c r="T510" i="1"/>
  <c r="R510" i="1"/>
  <c r="Q510" i="1"/>
  <c r="T509" i="1"/>
  <c r="R509" i="1"/>
  <c r="Q509" i="1"/>
  <c r="T508" i="1"/>
  <c r="R508" i="1"/>
  <c r="Q508" i="1"/>
  <c r="T507" i="1"/>
  <c r="R507" i="1"/>
  <c r="Q507" i="1"/>
  <c r="R506" i="1"/>
  <c r="Q506" i="1"/>
  <c r="P94" i="1"/>
  <c r="P93" i="1"/>
  <c r="P92" i="1"/>
  <c r="P91" i="1"/>
  <c r="P90" i="1"/>
  <c r="P89" i="1"/>
  <c r="T95" i="1"/>
  <c r="R95" i="1"/>
  <c r="Q95" i="1"/>
  <c r="T94" i="1"/>
  <c r="R94" i="1"/>
  <c r="Q94" i="1"/>
  <c r="T93" i="1"/>
  <c r="R93" i="1"/>
  <c r="Q93" i="1"/>
  <c r="T92" i="1"/>
  <c r="R92" i="1"/>
  <c r="Q92" i="1"/>
  <c r="T91" i="1"/>
  <c r="R91" i="1"/>
  <c r="Q91" i="1"/>
  <c r="T90" i="1"/>
  <c r="R90" i="1"/>
  <c r="Q90" i="1"/>
  <c r="T89" i="1"/>
  <c r="R89" i="1"/>
  <c r="Q89" i="1"/>
  <c r="T88" i="1"/>
  <c r="R88" i="1"/>
  <c r="Q88" i="1"/>
  <c r="T87" i="1"/>
  <c r="R87" i="1"/>
  <c r="Q87" i="1"/>
  <c r="T86" i="1"/>
  <c r="R86" i="1"/>
  <c r="Q86" i="1"/>
  <c r="R84" i="1"/>
  <c r="Q84" i="1"/>
  <c r="S509" i="1" l="1"/>
  <c r="S136" i="1"/>
  <c r="S510" i="1"/>
  <c r="S131" i="1"/>
  <c r="S135" i="1"/>
  <c r="S87" i="1"/>
  <c r="S95" i="1"/>
  <c r="S507" i="1"/>
  <c r="S511" i="1"/>
  <c r="S133" i="1"/>
  <c r="S137" i="1"/>
  <c r="S132" i="1"/>
  <c r="S91" i="1"/>
  <c r="S506" i="1"/>
  <c r="S513" i="1"/>
  <c r="S130" i="1"/>
  <c r="S134" i="1"/>
  <c r="S138" i="1"/>
  <c r="T514" i="1"/>
  <c r="R514" i="1"/>
  <c r="Q514" i="1"/>
  <c r="S508" i="1"/>
  <c r="S512" i="1"/>
  <c r="S129" i="1"/>
  <c r="S88" i="1"/>
  <c r="S92" i="1"/>
  <c r="S90" i="1"/>
  <c r="S94" i="1"/>
  <c r="S86" i="1"/>
  <c r="S84" i="1"/>
  <c r="S89" i="1"/>
  <c r="S93" i="1"/>
  <c r="C491" i="7"/>
  <c r="A164" i="7"/>
  <c r="A11" i="7"/>
  <c r="J374" i="7"/>
  <c r="J45" i="7"/>
  <c r="A374" i="7"/>
  <c r="C420" i="7"/>
  <c r="J268" i="7"/>
  <c r="C202" i="7"/>
  <c r="A126" i="7"/>
  <c r="A420" i="7"/>
  <c r="C633" i="7"/>
  <c r="J27" i="7"/>
  <c r="J126" i="7"/>
  <c r="A86" i="7"/>
  <c r="A401" i="7"/>
  <c r="J502" i="7"/>
  <c r="J478" i="7"/>
  <c r="J73" i="7"/>
  <c r="J181" i="7"/>
  <c r="J401" i="7"/>
  <c r="C11" i="7"/>
  <c r="C612" i="7"/>
  <c r="C585" i="7"/>
  <c r="J621" i="7"/>
  <c r="A350" i="7"/>
  <c r="A268" i="7"/>
  <c r="J282" i="7"/>
  <c r="A318" i="7"/>
  <c r="J548" i="7"/>
  <c r="C307" i="7"/>
  <c r="A388" i="7"/>
  <c r="C181" i="7"/>
  <c r="C548" i="7"/>
  <c r="C268" i="7"/>
  <c r="J102" i="7"/>
  <c r="A612" i="7"/>
  <c r="C126" i="7"/>
  <c r="A599" i="7"/>
  <c r="C599" i="7"/>
  <c r="A113" i="7"/>
  <c r="C295" i="7"/>
  <c r="C27" i="7"/>
  <c r="C467" i="7"/>
  <c r="C502" i="7"/>
  <c r="J467" i="7"/>
  <c r="A548" i="7"/>
  <c r="C571" i="7"/>
  <c r="A491" i="7"/>
  <c r="C331" i="7"/>
  <c r="J363" i="7"/>
  <c r="A621" i="7"/>
  <c r="C58" i="7"/>
  <c r="C513" i="7"/>
  <c r="C447" i="7"/>
  <c r="A45" i="7"/>
  <c r="C374" i="7"/>
  <c r="J11" i="7"/>
  <c r="C401" i="7"/>
  <c r="J434" i="7"/>
  <c r="A467" i="7"/>
  <c r="A102" i="7"/>
  <c r="C350" i="7"/>
  <c r="J420" i="7"/>
  <c r="C139" i="7"/>
  <c r="C388" i="7"/>
  <c r="J612" i="7"/>
  <c r="A153" i="7"/>
  <c r="A363" i="7"/>
  <c r="J153" i="7"/>
  <c r="J318" i="7"/>
  <c r="A513" i="7"/>
  <c r="J202" i="7"/>
  <c r="C458" i="7"/>
  <c r="J331" i="7"/>
  <c r="A239" i="7"/>
  <c r="A282" i="7"/>
  <c r="J528" i="7"/>
  <c r="J571" i="7"/>
  <c r="C228" i="7"/>
  <c r="A181" i="7"/>
  <c r="C252" i="7"/>
  <c r="A202" i="7"/>
  <c r="J599" i="7"/>
  <c r="J388" i="7"/>
  <c r="J307" i="7"/>
  <c r="C215" i="7"/>
  <c r="C45" i="7"/>
  <c r="C73" i="7"/>
  <c r="J139" i="7"/>
  <c r="J252" i="7"/>
  <c r="J350" i="7"/>
  <c r="A295" i="7"/>
  <c r="J86" i="7"/>
  <c r="C363" i="7"/>
  <c r="J458" i="7"/>
  <c r="J58" i="7"/>
  <c r="C528" i="7"/>
  <c r="C102" i="7"/>
  <c r="J491" i="7"/>
  <c r="A502" i="7"/>
  <c r="J113" i="7"/>
  <c r="C621" i="7"/>
  <c r="C86" i="7"/>
  <c r="A571" i="7"/>
  <c r="J513" i="7"/>
  <c r="A331" i="7"/>
  <c r="J164" i="7"/>
  <c r="C478" i="7"/>
  <c r="A73" i="7"/>
  <c r="A447" i="7"/>
  <c r="A215" i="7"/>
  <c r="C164" i="7"/>
  <c r="J585" i="7"/>
  <c r="A458" i="7"/>
  <c r="J447" i="7"/>
  <c r="A228" i="7"/>
  <c r="J228" i="7"/>
  <c r="A58" i="7"/>
  <c r="C239" i="7"/>
  <c r="A585" i="7"/>
  <c r="A27" i="7"/>
  <c r="J239" i="7"/>
  <c r="A434" i="7"/>
  <c r="A528" i="7"/>
  <c r="J215" i="7"/>
  <c r="J295" i="7"/>
  <c r="J633" i="7"/>
  <c r="C113" i="7"/>
  <c r="A478" i="7"/>
  <c r="A139" i="7"/>
  <c r="C282" i="7"/>
  <c r="C318" i="7"/>
  <c r="A252" i="7"/>
  <c r="C434" i="7"/>
  <c r="C153" i="7"/>
  <c r="A307" i="7"/>
  <c r="A633" i="7"/>
  <c r="S514" i="1" l="1"/>
  <c r="P239" i="1" l="1"/>
  <c r="P235" i="1"/>
  <c r="T337" i="1"/>
  <c r="R337" i="1"/>
  <c r="Q337" i="1"/>
  <c r="R229" i="1"/>
  <c r="Q229" i="1"/>
  <c r="P512" i="1"/>
  <c r="P511" i="1"/>
  <c r="P129" i="1"/>
  <c r="T502" i="1"/>
  <c r="R502" i="1"/>
  <c r="Q502" i="1"/>
  <c r="T501" i="1"/>
  <c r="R501" i="1"/>
  <c r="Q501" i="1"/>
  <c r="T500" i="1"/>
  <c r="R500" i="1"/>
  <c r="Q500" i="1"/>
  <c r="T499" i="1"/>
  <c r="R499" i="1"/>
  <c r="Q499" i="1"/>
  <c r="T498" i="1"/>
  <c r="R498" i="1"/>
  <c r="Q498" i="1"/>
  <c r="T497" i="1"/>
  <c r="R497" i="1"/>
  <c r="Q497" i="1"/>
  <c r="T496" i="1"/>
  <c r="R496" i="1"/>
  <c r="Q496" i="1"/>
  <c r="T495" i="1"/>
  <c r="R495" i="1"/>
  <c r="Q495" i="1"/>
  <c r="T494" i="1"/>
  <c r="R494" i="1"/>
  <c r="Q494" i="1"/>
  <c r="T493" i="1"/>
  <c r="R493" i="1"/>
  <c r="Q493" i="1"/>
  <c r="R492" i="1"/>
  <c r="Q492" i="1"/>
  <c r="P501" i="1"/>
  <c r="P500" i="1"/>
  <c r="P499" i="1"/>
  <c r="P498" i="1"/>
  <c r="P497" i="1"/>
  <c r="P496" i="1"/>
  <c r="P495" i="1"/>
  <c r="P494" i="1"/>
  <c r="P493" i="1"/>
  <c r="P492" i="1"/>
  <c r="U126" i="1"/>
  <c r="T125" i="1"/>
  <c r="R125" i="1"/>
  <c r="Q125" i="1"/>
  <c r="T123" i="1"/>
  <c r="R123" i="1"/>
  <c r="Q123" i="1"/>
  <c r="R118" i="1"/>
  <c r="Q118" i="1"/>
  <c r="P124" i="1"/>
  <c r="P122" i="1"/>
  <c r="P118" i="1"/>
  <c r="P229" i="1"/>
  <c r="U717" i="1"/>
  <c r="U705" i="1"/>
  <c r="T704" i="1"/>
  <c r="R704" i="1"/>
  <c r="Q704" i="1"/>
  <c r="T703" i="1"/>
  <c r="R703" i="1"/>
  <c r="Q703" i="1"/>
  <c r="T702" i="1"/>
  <c r="R702" i="1"/>
  <c r="Q702" i="1"/>
  <c r="T701" i="1"/>
  <c r="R701" i="1"/>
  <c r="Q701" i="1"/>
  <c r="T700" i="1"/>
  <c r="R700" i="1"/>
  <c r="Q700" i="1"/>
  <c r="T699" i="1"/>
  <c r="R699" i="1"/>
  <c r="Q699" i="1"/>
  <c r="T698" i="1"/>
  <c r="R698" i="1"/>
  <c r="Q698" i="1"/>
  <c r="T697" i="1"/>
  <c r="R697" i="1"/>
  <c r="Q697" i="1"/>
  <c r="T696" i="1"/>
  <c r="R696" i="1"/>
  <c r="Q696" i="1"/>
  <c r="T695" i="1"/>
  <c r="R695" i="1"/>
  <c r="Q695" i="1"/>
  <c r="R694" i="1"/>
  <c r="Q694" i="1"/>
  <c r="P703" i="1"/>
  <c r="P702" i="1"/>
  <c r="P701" i="1"/>
  <c r="P700" i="1"/>
  <c r="P699" i="1"/>
  <c r="H702" i="1"/>
  <c r="E702" i="1"/>
  <c r="U691" i="1"/>
  <c r="T690" i="1"/>
  <c r="R690" i="1"/>
  <c r="Q690" i="1"/>
  <c r="T689" i="1"/>
  <c r="R689" i="1"/>
  <c r="Q689" i="1"/>
  <c r="T688" i="1"/>
  <c r="R688" i="1"/>
  <c r="Q688" i="1"/>
  <c r="T687" i="1"/>
  <c r="R687" i="1"/>
  <c r="Q687" i="1"/>
  <c r="T686" i="1"/>
  <c r="R686" i="1"/>
  <c r="Q686" i="1"/>
  <c r="T685" i="1"/>
  <c r="R685" i="1"/>
  <c r="Q685" i="1"/>
  <c r="T684" i="1"/>
  <c r="R684" i="1"/>
  <c r="Q684" i="1"/>
  <c r="T683" i="1"/>
  <c r="R683" i="1"/>
  <c r="Q683" i="1"/>
  <c r="T682" i="1"/>
  <c r="R682" i="1"/>
  <c r="Q682" i="1"/>
  <c r="T681" i="1"/>
  <c r="R681" i="1"/>
  <c r="Q681" i="1"/>
  <c r="R680" i="1"/>
  <c r="Q680" i="1"/>
  <c r="U677" i="1"/>
  <c r="T676" i="1"/>
  <c r="R676" i="1"/>
  <c r="Q676" i="1"/>
  <c r="T675" i="1"/>
  <c r="R675" i="1"/>
  <c r="Q675" i="1"/>
  <c r="T674" i="1"/>
  <c r="R674" i="1"/>
  <c r="Q674" i="1"/>
  <c r="T673" i="1"/>
  <c r="R673" i="1"/>
  <c r="Q673" i="1"/>
  <c r="T672" i="1"/>
  <c r="R672" i="1"/>
  <c r="Q672" i="1"/>
  <c r="T671" i="1"/>
  <c r="R671" i="1"/>
  <c r="Q671" i="1"/>
  <c r="T670" i="1"/>
  <c r="R670" i="1"/>
  <c r="Q670" i="1"/>
  <c r="T669" i="1"/>
  <c r="R669" i="1"/>
  <c r="Q669" i="1"/>
  <c r="T668" i="1"/>
  <c r="R668" i="1"/>
  <c r="Q668" i="1"/>
  <c r="T667" i="1"/>
  <c r="R667" i="1"/>
  <c r="Q667" i="1"/>
  <c r="T666" i="1"/>
  <c r="R666" i="1"/>
  <c r="Q666" i="1"/>
  <c r="T665" i="1"/>
  <c r="R665" i="1"/>
  <c r="Q665" i="1"/>
  <c r="T664" i="1"/>
  <c r="R664" i="1"/>
  <c r="Q664" i="1"/>
  <c r="T663" i="1"/>
  <c r="R663" i="1"/>
  <c r="Q663" i="1"/>
  <c r="R662" i="1"/>
  <c r="Q662" i="1"/>
  <c r="H667" i="1"/>
  <c r="H664" i="1"/>
  <c r="E671" i="1"/>
  <c r="E670" i="1"/>
  <c r="E669" i="1"/>
  <c r="E668" i="1"/>
  <c r="E667" i="1"/>
  <c r="E666" i="1"/>
  <c r="E665" i="1"/>
  <c r="E664" i="1"/>
  <c r="P674" i="1"/>
  <c r="P673" i="1"/>
  <c r="P672" i="1"/>
  <c r="P671" i="1"/>
  <c r="P669" i="1"/>
  <c r="P668" i="1"/>
  <c r="P667" i="1"/>
  <c r="P666" i="1"/>
  <c r="P665" i="1"/>
  <c r="P664" i="1"/>
  <c r="P663" i="1"/>
  <c r="U659" i="1"/>
  <c r="T658" i="1"/>
  <c r="R658" i="1"/>
  <c r="Q658" i="1"/>
  <c r="T657" i="1"/>
  <c r="R657" i="1"/>
  <c r="Q657" i="1"/>
  <c r="T656" i="1"/>
  <c r="R656" i="1"/>
  <c r="Q656" i="1"/>
  <c r="T655" i="1"/>
  <c r="R655" i="1"/>
  <c r="Q655" i="1"/>
  <c r="T654" i="1"/>
  <c r="R654" i="1"/>
  <c r="Q654" i="1"/>
  <c r="T653" i="1"/>
  <c r="R653" i="1"/>
  <c r="Q653" i="1"/>
  <c r="T652" i="1"/>
  <c r="R652" i="1"/>
  <c r="Q652" i="1"/>
  <c r="T651" i="1"/>
  <c r="R651" i="1"/>
  <c r="Q651" i="1"/>
  <c r="T650" i="1"/>
  <c r="R650" i="1"/>
  <c r="Q650" i="1"/>
  <c r="T649" i="1"/>
  <c r="R649" i="1"/>
  <c r="Q649" i="1"/>
  <c r="R648" i="1"/>
  <c r="Q648" i="1"/>
  <c r="U645" i="1"/>
  <c r="T644" i="1"/>
  <c r="R644" i="1"/>
  <c r="Q644" i="1"/>
  <c r="T643" i="1"/>
  <c r="R643" i="1"/>
  <c r="Q643" i="1"/>
  <c r="T642" i="1"/>
  <c r="R642" i="1"/>
  <c r="Q642" i="1"/>
  <c r="T641" i="1"/>
  <c r="R641" i="1"/>
  <c r="Q641" i="1"/>
  <c r="T640" i="1"/>
  <c r="R640" i="1"/>
  <c r="Q640" i="1"/>
  <c r="T639" i="1"/>
  <c r="R639" i="1"/>
  <c r="Q639" i="1"/>
  <c r="T638" i="1"/>
  <c r="R638" i="1"/>
  <c r="Q638" i="1"/>
  <c r="T637" i="1"/>
  <c r="R637" i="1"/>
  <c r="Q637" i="1"/>
  <c r="T636" i="1"/>
  <c r="R636" i="1"/>
  <c r="Q636" i="1"/>
  <c r="T635" i="1"/>
  <c r="R635" i="1"/>
  <c r="Q635" i="1"/>
  <c r="T634" i="1"/>
  <c r="R634" i="1"/>
  <c r="Q634" i="1"/>
  <c r="T633" i="1"/>
  <c r="R633" i="1"/>
  <c r="Q633" i="1"/>
  <c r="T632" i="1"/>
  <c r="R632" i="1"/>
  <c r="Q632" i="1"/>
  <c r="T631" i="1"/>
  <c r="R631" i="1"/>
  <c r="Q631" i="1"/>
  <c r="T630" i="1"/>
  <c r="R630" i="1"/>
  <c r="Q630" i="1"/>
  <c r="T629" i="1"/>
  <c r="R629" i="1"/>
  <c r="Q629" i="1"/>
  <c r="T628" i="1"/>
  <c r="R628" i="1"/>
  <c r="Q628" i="1"/>
  <c r="T627" i="1"/>
  <c r="R627" i="1"/>
  <c r="Q627" i="1"/>
  <c r="T626" i="1"/>
  <c r="R626" i="1"/>
  <c r="Q626" i="1"/>
  <c r="T625" i="1"/>
  <c r="R625" i="1"/>
  <c r="Q625" i="1"/>
  <c r="R624" i="1"/>
  <c r="Q624" i="1"/>
  <c r="U621" i="1"/>
  <c r="T620" i="1"/>
  <c r="R620" i="1"/>
  <c r="Q620" i="1"/>
  <c r="T619" i="1"/>
  <c r="R619" i="1"/>
  <c r="Q619" i="1"/>
  <c r="T618" i="1"/>
  <c r="R618" i="1"/>
  <c r="Q618" i="1"/>
  <c r="T608" i="1"/>
  <c r="R608" i="1"/>
  <c r="Q608" i="1"/>
  <c r="T607" i="1"/>
  <c r="R607" i="1"/>
  <c r="Q607" i="1"/>
  <c r="T606" i="1"/>
  <c r="R606" i="1"/>
  <c r="Q606" i="1"/>
  <c r="T605" i="1"/>
  <c r="R605" i="1"/>
  <c r="Q605" i="1"/>
  <c r="R604" i="1"/>
  <c r="Q604" i="1"/>
  <c r="U601" i="1"/>
  <c r="T600" i="1"/>
  <c r="R600" i="1"/>
  <c r="Q600" i="1"/>
  <c r="T599" i="1"/>
  <c r="R599" i="1"/>
  <c r="Q599" i="1"/>
  <c r="T598" i="1"/>
  <c r="R598" i="1"/>
  <c r="Q598" i="1"/>
  <c r="T597" i="1"/>
  <c r="R597" i="1"/>
  <c r="Q597" i="1"/>
  <c r="T596" i="1"/>
  <c r="R596" i="1"/>
  <c r="Q596" i="1"/>
  <c r="T595" i="1"/>
  <c r="R595" i="1"/>
  <c r="Q595" i="1"/>
  <c r="T594" i="1"/>
  <c r="R594" i="1"/>
  <c r="Q594" i="1"/>
  <c r="T593" i="1"/>
  <c r="R593" i="1"/>
  <c r="Q593" i="1"/>
  <c r="T592" i="1"/>
  <c r="R592" i="1"/>
  <c r="Q592" i="1"/>
  <c r="T591" i="1"/>
  <c r="R591" i="1"/>
  <c r="Q591" i="1"/>
  <c r="T590" i="1"/>
  <c r="R590" i="1"/>
  <c r="Q590" i="1"/>
  <c r="T589" i="1"/>
  <c r="R589" i="1"/>
  <c r="Q589" i="1"/>
  <c r="T588" i="1"/>
  <c r="R588" i="1"/>
  <c r="Q588" i="1"/>
  <c r="R587" i="1"/>
  <c r="Q587" i="1"/>
  <c r="T583" i="1"/>
  <c r="R583" i="1"/>
  <c r="Q583" i="1"/>
  <c r="T582" i="1"/>
  <c r="R582" i="1"/>
  <c r="Q582" i="1"/>
  <c r="T581" i="1"/>
  <c r="R581" i="1"/>
  <c r="Q581" i="1"/>
  <c r="T580" i="1"/>
  <c r="R580" i="1"/>
  <c r="Q580" i="1"/>
  <c r="T579" i="1"/>
  <c r="R579" i="1"/>
  <c r="Q579" i="1"/>
  <c r="T578" i="1"/>
  <c r="R578" i="1"/>
  <c r="Q578" i="1"/>
  <c r="T577" i="1"/>
  <c r="R577" i="1"/>
  <c r="Q577" i="1"/>
  <c r="R576" i="1"/>
  <c r="Q576" i="1"/>
  <c r="T572" i="1"/>
  <c r="R572" i="1"/>
  <c r="Q572" i="1"/>
  <c r="T571" i="1"/>
  <c r="R571" i="1"/>
  <c r="Q571" i="1"/>
  <c r="T570" i="1"/>
  <c r="R570" i="1"/>
  <c r="Q570" i="1"/>
  <c r="T569" i="1"/>
  <c r="R569" i="1"/>
  <c r="Q569" i="1"/>
  <c r="T568" i="1"/>
  <c r="R568" i="1"/>
  <c r="Q568" i="1"/>
  <c r="T567" i="1"/>
  <c r="R567" i="1"/>
  <c r="Q567" i="1"/>
  <c r="T566" i="1"/>
  <c r="R566" i="1"/>
  <c r="Q566" i="1"/>
  <c r="R565" i="1"/>
  <c r="Q565" i="1"/>
  <c r="U562" i="1"/>
  <c r="T561" i="1"/>
  <c r="R561" i="1"/>
  <c r="Q561" i="1"/>
  <c r="T560" i="1"/>
  <c r="R552" i="1"/>
  <c r="Q552" i="1"/>
  <c r="T548" i="1"/>
  <c r="R548" i="1"/>
  <c r="Q548" i="1"/>
  <c r="T547" i="1"/>
  <c r="R547" i="1"/>
  <c r="Q547" i="1"/>
  <c r="T546" i="1"/>
  <c r="R546" i="1"/>
  <c r="Q546" i="1"/>
  <c r="T545" i="1"/>
  <c r="R545" i="1"/>
  <c r="Q545" i="1"/>
  <c r="T544" i="1"/>
  <c r="R544" i="1"/>
  <c r="Q544" i="1"/>
  <c r="T543" i="1"/>
  <c r="R543" i="1"/>
  <c r="Q543" i="1"/>
  <c r="T542" i="1"/>
  <c r="R542" i="1"/>
  <c r="Q542" i="1"/>
  <c r="R541" i="1"/>
  <c r="Q541" i="1"/>
  <c r="U538" i="1"/>
  <c r="T537" i="1"/>
  <c r="R537" i="1"/>
  <c r="Q537" i="1"/>
  <c r="T536" i="1"/>
  <c r="R536" i="1"/>
  <c r="Q536" i="1"/>
  <c r="T535" i="1"/>
  <c r="R535" i="1"/>
  <c r="Q535" i="1"/>
  <c r="T534" i="1"/>
  <c r="R534" i="1"/>
  <c r="Q534" i="1"/>
  <c r="T533" i="1"/>
  <c r="R533" i="1"/>
  <c r="Q533" i="1"/>
  <c r="T532" i="1"/>
  <c r="R532" i="1"/>
  <c r="Q532" i="1"/>
  <c r="T531" i="1"/>
  <c r="R531" i="1"/>
  <c r="Q531" i="1"/>
  <c r="T530" i="1"/>
  <c r="R530" i="1"/>
  <c r="Q530" i="1"/>
  <c r="T529" i="1"/>
  <c r="R529" i="1"/>
  <c r="Q529" i="1"/>
  <c r="R528" i="1"/>
  <c r="Q528" i="1"/>
  <c r="U503" i="1"/>
  <c r="U489" i="1"/>
  <c r="T488" i="1"/>
  <c r="R488" i="1"/>
  <c r="Q488" i="1"/>
  <c r="T487" i="1"/>
  <c r="R487" i="1"/>
  <c r="Q487" i="1"/>
  <c r="T486" i="1"/>
  <c r="R486" i="1"/>
  <c r="Q486" i="1"/>
  <c r="T485" i="1"/>
  <c r="R485" i="1"/>
  <c r="Q485" i="1"/>
  <c r="T484" i="1"/>
  <c r="R484" i="1"/>
  <c r="Q484" i="1"/>
  <c r="T483" i="1"/>
  <c r="R483" i="1"/>
  <c r="Q483" i="1"/>
  <c r="T482" i="1"/>
  <c r="R482" i="1"/>
  <c r="Q482" i="1"/>
  <c r="T481" i="1"/>
  <c r="R481" i="1"/>
  <c r="Q481" i="1"/>
  <c r="T480" i="1"/>
  <c r="R480" i="1"/>
  <c r="Q480" i="1"/>
  <c r="T479" i="1"/>
  <c r="R479" i="1"/>
  <c r="Q479" i="1"/>
  <c r="T478" i="1"/>
  <c r="R478" i="1"/>
  <c r="Q478" i="1"/>
  <c r="T477" i="1"/>
  <c r="R477" i="1"/>
  <c r="Q477" i="1"/>
  <c r="T476" i="1"/>
  <c r="R476" i="1"/>
  <c r="Q476" i="1"/>
  <c r="T475" i="1"/>
  <c r="R475" i="1"/>
  <c r="Q475" i="1"/>
  <c r="R474" i="1"/>
  <c r="Q474" i="1"/>
  <c r="P476" i="1"/>
  <c r="P475" i="1"/>
  <c r="P474" i="1"/>
  <c r="H475" i="1"/>
  <c r="E475" i="1"/>
  <c r="U471" i="1"/>
  <c r="T470" i="1"/>
  <c r="R470" i="1"/>
  <c r="Q470" i="1"/>
  <c r="T469" i="1"/>
  <c r="R469" i="1"/>
  <c r="Q469" i="1"/>
  <c r="T468" i="1"/>
  <c r="R468" i="1"/>
  <c r="Q468" i="1"/>
  <c r="T467" i="1"/>
  <c r="R467" i="1"/>
  <c r="Q467" i="1"/>
  <c r="T466" i="1"/>
  <c r="R466" i="1"/>
  <c r="Q466" i="1"/>
  <c r="T465" i="1"/>
  <c r="R465" i="1"/>
  <c r="Q465" i="1"/>
  <c r="T464" i="1"/>
  <c r="R464" i="1"/>
  <c r="Q464" i="1"/>
  <c r="T463" i="1"/>
  <c r="R463" i="1"/>
  <c r="Q463" i="1"/>
  <c r="T462" i="1"/>
  <c r="R462" i="1"/>
  <c r="Q462" i="1"/>
  <c r="T461" i="1"/>
  <c r="R461" i="1"/>
  <c r="Q461" i="1"/>
  <c r="T460" i="1"/>
  <c r="R460" i="1"/>
  <c r="Q460" i="1"/>
  <c r="T459" i="1"/>
  <c r="R459" i="1"/>
  <c r="Q459" i="1"/>
  <c r="T458" i="1"/>
  <c r="R458" i="1"/>
  <c r="Q458" i="1"/>
  <c r="T457" i="1"/>
  <c r="R457" i="1"/>
  <c r="Q457" i="1"/>
  <c r="T456" i="1"/>
  <c r="R456" i="1"/>
  <c r="Q456" i="1"/>
  <c r="T455" i="1"/>
  <c r="R455" i="1"/>
  <c r="Q455" i="1"/>
  <c r="R454" i="1"/>
  <c r="Q454" i="1"/>
  <c r="P462" i="1"/>
  <c r="P461" i="1"/>
  <c r="P460" i="1"/>
  <c r="H461" i="1"/>
  <c r="E461" i="1"/>
  <c r="U451" i="1"/>
  <c r="T441" i="1"/>
  <c r="R441" i="1"/>
  <c r="Q441" i="1"/>
  <c r="U436" i="1"/>
  <c r="T435" i="1"/>
  <c r="R435" i="1"/>
  <c r="Q435" i="1"/>
  <c r="T434" i="1"/>
  <c r="R434" i="1"/>
  <c r="Q434" i="1"/>
  <c r="T433" i="1"/>
  <c r="R433" i="1"/>
  <c r="Q433" i="1"/>
  <c r="T432" i="1"/>
  <c r="R432" i="1"/>
  <c r="Q432" i="1"/>
  <c r="T431" i="1"/>
  <c r="R431" i="1"/>
  <c r="Q431" i="1"/>
  <c r="T430" i="1"/>
  <c r="R430" i="1"/>
  <c r="Q430" i="1"/>
  <c r="T429" i="1"/>
  <c r="R429" i="1"/>
  <c r="Q429" i="1"/>
  <c r="T428" i="1"/>
  <c r="R428" i="1"/>
  <c r="Q428" i="1"/>
  <c r="T427" i="1"/>
  <c r="R427" i="1"/>
  <c r="Q427" i="1"/>
  <c r="T426" i="1"/>
  <c r="R426" i="1"/>
  <c r="Q426" i="1"/>
  <c r="R425" i="1"/>
  <c r="Q425" i="1"/>
  <c r="P432" i="1"/>
  <c r="P431" i="1"/>
  <c r="P430" i="1"/>
  <c r="H431" i="1"/>
  <c r="E431" i="1"/>
  <c r="U411" i="1"/>
  <c r="T410" i="1"/>
  <c r="R410" i="1"/>
  <c r="Q410" i="1"/>
  <c r="T409" i="1"/>
  <c r="R409" i="1"/>
  <c r="Q409" i="1"/>
  <c r="T408" i="1"/>
  <c r="R408" i="1"/>
  <c r="Q408" i="1"/>
  <c r="T407" i="1"/>
  <c r="R407" i="1"/>
  <c r="Q407" i="1"/>
  <c r="T406" i="1"/>
  <c r="R406" i="1"/>
  <c r="Q406" i="1"/>
  <c r="T405" i="1"/>
  <c r="R405" i="1"/>
  <c r="Q405" i="1"/>
  <c r="T404" i="1"/>
  <c r="R404" i="1"/>
  <c r="Q404" i="1"/>
  <c r="T403" i="1"/>
  <c r="R403" i="1"/>
  <c r="Q403" i="1"/>
  <c r="T402" i="1"/>
  <c r="R402" i="1"/>
  <c r="Q402" i="1"/>
  <c r="T401" i="1"/>
  <c r="R401" i="1"/>
  <c r="Q401" i="1"/>
  <c r="T400" i="1"/>
  <c r="R400" i="1"/>
  <c r="Q400" i="1"/>
  <c r="R399" i="1"/>
  <c r="Q399" i="1"/>
  <c r="U396" i="1"/>
  <c r="T395" i="1"/>
  <c r="R395" i="1"/>
  <c r="Q395" i="1"/>
  <c r="T394" i="1"/>
  <c r="R394" i="1"/>
  <c r="Q394" i="1"/>
  <c r="T393" i="1"/>
  <c r="R393" i="1"/>
  <c r="Q393" i="1"/>
  <c r="T392" i="1"/>
  <c r="R392" i="1"/>
  <c r="Q392" i="1"/>
  <c r="T391" i="1"/>
  <c r="R391" i="1"/>
  <c r="Q391" i="1"/>
  <c r="T390" i="1"/>
  <c r="R390" i="1"/>
  <c r="Q390" i="1"/>
  <c r="T389" i="1"/>
  <c r="R389" i="1"/>
  <c r="Q389" i="1"/>
  <c r="T388" i="1"/>
  <c r="R388" i="1"/>
  <c r="Q388" i="1"/>
  <c r="T387" i="1"/>
  <c r="R387" i="1"/>
  <c r="Q387" i="1"/>
  <c r="T386" i="1"/>
  <c r="R386" i="1"/>
  <c r="Q386" i="1"/>
  <c r="T385" i="1"/>
  <c r="R385" i="1"/>
  <c r="Q385" i="1"/>
  <c r="T384" i="1"/>
  <c r="R384" i="1"/>
  <c r="Q384" i="1"/>
  <c r="T383" i="1"/>
  <c r="R383" i="1"/>
  <c r="Q383" i="1"/>
  <c r="T382" i="1"/>
  <c r="R382" i="1"/>
  <c r="Q382" i="1"/>
  <c r="T381" i="1"/>
  <c r="R381" i="1"/>
  <c r="Q381" i="1"/>
  <c r="T380" i="1"/>
  <c r="R380" i="1"/>
  <c r="Q380" i="1"/>
  <c r="T379" i="1"/>
  <c r="R379" i="1"/>
  <c r="Q379" i="1"/>
  <c r="R378" i="1"/>
  <c r="Q378" i="1"/>
  <c r="U375" i="1"/>
  <c r="U362" i="1"/>
  <c r="T361" i="1"/>
  <c r="R361" i="1"/>
  <c r="Q361" i="1"/>
  <c r="T360" i="1"/>
  <c r="R360" i="1"/>
  <c r="Q360" i="1"/>
  <c r="T359" i="1"/>
  <c r="R359" i="1"/>
  <c r="Q359" i="1"/>
  <c r="T358" i="1"/>
  <c r="R358" i="1"/>
  <c r="Q358" i="1"/>
  <c r="T357" i="1"/>
  <c r="R357" i="1"/>
  <c r="Q357" i="1"/>
  <c r="T356" i="1"/>
  <c r="R356" i="1"/>
  <c r="Q356" i="1"/>
  <c r="T355" i="1"/>
  <c r="R355" i="1"/>
  <c r="Q355" i="1"/>
  <c r="T354" i="1"/>
  <c r="R354" i="1"/>
  <c r="Q354" i="1"/>
  <c r="T353" i="1"/>
  <c r="R353" i="1"/>
  <c r="Q353" i="1"/>
  <c r="R352" i="1"/>
  <c r="Q352" i="1"/>
  <c r="U349" i="1"/>
  <c r="T348" i="1"/>
  <c r="R348" i="1"/>
  <c r="Q348" i="1"/>
  <c r="T347" i="1"/>
  <c r="R347" i="1"/>
  <c r="Q347" i="1"/>
  <c r="T346" i="1"/>
  <c r="R346" i="1"/>
  <c r="Q346" i="1"/>
  <c r="T345" i="1"/>
  <c r="R345" i="1"/>
  <c r="Q345" i="1"/>
  <c r="T344" i="1"/>
  <c r="R344" i="1"/>
  <c r="Q344" i="1"/>
  <c r="T343" i="1"/>
  <c r="R343" i="1"/>
  <c r="Q343" i="1"/>
  <c r="T342" i="1"/>
  <c r="R342" i="1"/>
  <c r="Q342" i="1"/>
  <c r="T341" i="1"/>
  <c r="R341" i="1"/>
  <c r="Q341" i="1"/>
  <c r="R340" i="1"/>
  <c r="Q340" i="1"/>
  <c r="U301" i="1"/>
  <c r="T300" i="1"/>
  <c r="R300" i="1"/>
  <c r="Q300" i="1"/>
  <c r="T299" i="1"/>
  <c r="R299" i="1"/>
  <c r="Q299" i="1"/>
  <c r="T298" i="1"/>
  <c r="R298" i="1"/>
  <c r="Q298" i="1"/>
  <c r="T297" i="1"/>
  <c r="R297" i="1"/>
  <c r="Q297" i="1"/>
  <c r="T296" i="1"/>
  <c r="R296" i="1"/>
  <c r="Q296" i="1"/>
  <c r="T295" i="1"/>
  <c r="R295" i="1"/>
  <c r="Q295" i="1"/>
  <c r="R284" i="1"/>
  <c r="Q284" i="1"/>
  <c r="P299" i="1"/>
  <c r="P298" i="1"/>
  <c r="P297" i="1"/>
  <c r="P296" i="1"/>
  <c r="P295" i="1"/>
  <c r="H290" i="1"/>
  <c r="E290" i="1"/>
  <c r="H296" i="1"/>
  <c r="E296" i="1"/>
  <c r="E298" i="1"/>
  <c r="H298" i="1"/>
  <c r="U281" i="1"/>
  <c r="U268" i="1"/>
  <c r="T267" i="1"/>
  <c r="R267" i="1"/>
  <c r="Q267" i="1"/>
  <c r="T266" i="1"/>
  <c r="R266" i="1"/>
  <c r="Q266" i="1"/>
  <c r="T265" i="1"/>
  <c r="R265" i="1"/>
  <c r="Q265" i="1"/>
  <c r="T264" i="1"/>
  <c r="R264" i="1"/>
  <c r="Q264" i="1"/>
  <c r="T263" i="1"/>
  <c r="R263" i="1"/>
  <c r="Q263" i="1"/>
  <c r="T262" i="1"/>
  <c r="R262" i="1"/>
  <c r="Q262" i="1"/>
  <c r="T261" i="1"/>
  <c r="R261" i="1"/>
  <c r="Q261" i="1"/>
  <c r="T260" i="1"/>
  <c r="R260" i="1"/>
  <c r="Q260" i="1"/>
  <c r="T259" i="1"/>
  <c r="R259" i="1"/>
  <c r="Q259" i="1"/>
  <c r="T258" i="1"/>
  <c r="R258" i="1"/>
  <c r="Q258" i="1"/>
  <c r="P266" i="1"/>
  <c r="P265" i="1"/>
  <c r="P264" i="1"/>
  <c r="P263" i="1"/>
  <c r="P262" i="1"/>
  <c r="P261" i="1"/>
  <c r="P260" i="1"/>
  <c r="P259" i="1"/>
  <c r="P257" i="1"/>
  <c r="H264" i="1"/>
  <c r="H262" i="1"/>
  <c r="E264" i="1"/>
  <c r="E262" i="1"/>
  <c r="U254" i="1"/>
  <c r="T253" i="1"/>
  <c r="R253" i="1"/>
  <c r="Q253" i="1"/>
  <c r="T252" i="1"/>
  <c r="R252" i="1"/>
  <c r="Q252" i="1"/>
  <c r="T251" i="1"/>
  <c r="R251" i="1"/>
  <c r="Q251" i="1"/>
  <c r="T250" i="1"/>
  <c r="R250" i="1"/>
  <c r="Q250" i="1"/>
  <c r="T249" i="1"/>
  <c r="R249" i="1"/>
  <c r="Q249" i="1"/>
  <c r="T248" i="1"/>
  <c r="R248" i="1"/>
  <c r="Q248" i="1"/>
  <c r="T247" i="1"/>
  <c r="R247" i="1"/>
  <c r="Q247" i="1"/>
  <c r="T246" i="1"/>
  <c r="R246" i="1"/>
  <c r="Q246" i="1"/>
  <c r="T245" i="1"/>
  <c r="R245" i="1"/>
  <c r="Q245" i="1"/>
  <c r="R244" i="1"/>
  <c r="Q244" i="1"/>
  <c r="U241" i="1"/>
  <c r="U226" i="1"/>
  <c r="T225" i="1"/>
  <c r="R225" i="1"/>
  <c r="Q225" i="1"/>
  <c r="T224" i="1"/>
  <c r="R224" i="1"/>
  <c r="Q224" i="1"/>
  <c r="T223" i="1"/>
  <c r="R223" i="1"/>
  <c r="Q223" i="1"/>
  <c r="T222" i="1"/>
  <c r="R222" i="1"/>
  <c r="Q222" i="1"/>
  <c r="T221" i="1"/>
  <c r="R221" i="1"/>
  <c r="Q221" i="1"/>
  <c r="T220" i="1"/>
  <c r="R220" i="1"/>
  <c r="Q220" i="1"/>
  <c r="T219" i="1"/>
  <c r="R219" i="1"/>
  <c r="Q219" i="1"/>
  <c r="T218" i="1"/>
  <c r="R218" i="1"/>
  <c r="Q218" i="1"/>
  <c r="T217" i="1"/>
  <c r="R217" i="1"/>
  <c r="Q217" i="1"/>
  <c r="T216" i="1"/>
  <c r="R216" i="1"/>
  <c r="Q216" i="1"/>
  <c r="T215" i="1"/>
  <c r="R215" i="1"/>
  <c r="Q215" i="1"/>
  <c r="T214" i="1"/>
  <c r="R214" i="1"/>
  <c r="Q214" i="1"/>
  <c r="T213" i="1"/>
  <c r="R213" i="1"/>
  <c r="Q213" i="1"/>
  <c r="T212" i="1"/>
  <c r="R212" i="1"/>
  <c r="Q212" i="1"/>
  <c r="T211" i="1"/>
  <c r="R211" i="1"/>
  <c r="Q211" i="1"/>
  <c r="T210" i="1"/>
  <c r="R210" i="1"/>
  <c r="Q210" i="1"/>
  <c r="T209" i="1"/>
  <c r="R209" i="1"/>
  <c r="Q209" i="1"/>
  <c r="R208" i="1"/>
  <c r="Q208" i="1"/>
  <c r="T204" i="1"/>
  <c r="R204" i="1"/>
  <c r="Q204" i="1"/>
  <c r="T203" i="1"/>
  <c r="R203" i="1"/>
  <c r="Q203" i="1"/>
  <c r="T202" i="1"/>
  <c r="R202" i="1"/>
  <c r="Q202" i="1"/>
  <c r="T201" i="1"/>
  <c r="R201" i="1"/>
  <c r="Q201" i="1"/>
  <c r="T200" i="1"/>
  <c r="R200" i="1"/>
  <c r="Q200" i="1"/>
  <c r="T199" i="1"/>
  <c r="R199" i="1"/>
  <c r="Q199" i="1"/>
  <c r="T198" i="1"/>
  <c r="R198" i="1"/>
  <c r="Q198" i="1"/>
  <c r="R197" i="1"/>
  <c r="Q197" i="1"/>
  <c r="U194" i="1"/>
  <c r="T193" i="1"/>
  <c r="R193" i="1"/>
  <c r="Q193" i="1"/>
  <c r="T192" i="1"/>
  <c r="R192" i="1"/>
  <c r="Q192" i="1"/>
  <c r="T191" i="1"/>
  <c r="R191" i="1"/>
  <c r="Q191" i="1"/>
  <c r="T190" i="1"/>
  <c r="R190" i="1"/>
  <c r="Q190" i="1"/>
  <c r="T189" i="1"/>
  <c r="R189" i="1"/>
  <c r="Q189" i="1"/>
  <c r="T188" i="1"/>
  <c r="R188" i="1"/>
  <c r="Q188" i="1"/>
  <c r="T187" i="1"/>
  <c r="R187" i="1"/>
  <c r="Q187" i="1"/>
  <c r="T186" i="1"/>
  <c r="R186" i="1"/>
  <c r="Q186" i="1"/>
  <c r="T185" i="1"/>
  <c r="R185" i="1"/>
  <c r="Q185" i="1"/>
  <c r="T184" i="1"/>
  <c r="R184" i="1"/>
  <c r="Q184" i="1"/>
  <c r="T183" i="1"/>
  <c r="R183" i="1"/>
  <c r="Q183" i="1"/>
  <c r="T182" i="1"/>
  <c r="R182" i="1"/>
  <c r="Q182" i="1"/>
  <c r="T181" i="1"/>
  <c r="R181" i="1"/>
  <c r="Q181" i="1"/>
  <c r="R180" i="1"/>
  <c r="Q180" i="1"/>
  <c r="T176" i="1"/>
  <c r="R176" i="1"/>
  <c r="Q176" i="1"/>
  <c r="T175" i="1"/>
  <c r="R175" i="1"/>
  <c r="Q175" i="1"/>
  <c r="T174" i="1"/>
  <c r="R174" i="1"/>
  <c r="Q174" i="1"/>
  <c r="T173" i="1"/>
  <c r="R173" i="1"/>
  <c r="Q173" i="1"/>
  <c r="T172" i="1"/>
  <c r="R172" i="1"/>
  <c r="Q172" i="1"/>
  <c r="T171" i="1"/>
  <c r="R171" i="1"/>
  <c r="Q171" i="1"/>
  <c r="T170" i="1"/>
  <c r="R170" i="1"/>
  <c r="Q170" i="1"/>
  <c r="R169" i="1"/>
  <c r="Q169" i="1"/>
  <c r="U166" i="1"/>
  <c r="T165" i="1"/>
  <c r="R165" i="1"/>
  <c r="Q165" i="1"/>
  <c r="T164" i="1"/>
  <c r="R164" i="1"/>
  <c r="Q164" i="1"/>
  <c r="T163" i="1"/>
  <c r="R163" i="1"/>
  <c r="Q163" i="1"/>
  <c r="T162" i="1"/>
  <c r="R162" i="1"/>
  <c r="Q162" i="1"/>
  <c r="T161" i="1"/>
  <c r="R161" i="1"/>
  <c r="Q161" i="1"/>
  <c r="T160" i="1"/>
  <c r="R160" i="1"/>
  <c r="Q160" i="1"/>
  <c r="T159" i="1"/>
  <c r="R159" i="1"/>
  <c r="Q159" i="1"/>
  <c r="T158" i="1"/>
  <c r="R158" i="1"/>
  <c r="Q158" i="1"/>
  <c r="T157" i="1"/>
  <c r="R157" i="1"/>
  <c r="Q157" i="1"/>
  <c r="T156" i="1"/>
  <c r="R156" i="1"/>
  <c r="Q156" i="1"/>
  <c r="R155" i="1"/>
  <c r="Q155" i="1"/>
  <c r="U152" i="1"/>
  <c r="T151" i="1"/>
  <c r="R151" i="1"/>
  <c r="Q151" i="1"/>
  <c r="T150" i="1"/>
  <c r="R150" i="1"/>
  <c r="Q150" i="1"/>
  <c r="T149" i="1"/>
  <c r="R149" i="1"/>
  <c r="Q149" i="1"/>
  <c r="T148" i="1"/>
  <c r="R148" i="1"/>
  <c r="Q148" i="1"/>
  <c r="T147" i="1"/>
  <c r="R147" i="1"/>
  <c r="Q147" i="1"/>
  <c r="T146" i="1"/>
  <c r="R146" i="1"/>
  <c r="Q146" i="1"/>
  <c r="T145" i="1"/>
  <c r="R145" i="1"/>
  <c r="Q145" i="1"/>
  <c r="T144" i="1"/>
  <c r="R144" i="1"/>
  <c r="Q144" i="1"/>
  <c r="T143" i="1"/>
  <c r="R143" i="1"/>
  <c r="Q143" i="1"/>
  <c r="R142" i="1"/>
  <c r="Q142" i="1"/>
  <c r="U139" i="1"/>
  <c r="U115" i="1"/>
  <c r="U96" i="1"/>
  <c r="T85" i="1"/>
  <c r="R85" i="1"/>
  <c r="Q85" i="1"/>
  <c r="T6" i="1"/>
  <c r="R6" i="1"/>
  <c r="Q6" i="1"/>
  <c r="T4" i="1"/>
  <c r="R4" i="1"/>
  <c r="Q4" i="1"/>
  <c r="T63" i="1"/>
  <c r="R63" i="1"/>
  <c r="Q63" i="1"/>
  <c r="T62" i="1"/>
  <c r="R62" i="1"/>
  <c r="Q62" i="1"/>
  <c r="T61" i="1"/>
  <c r="R61" i="1"/>
  <c r="Q61" i="1"/>
  <c r="T60" i="1"/>
  <c r="R60" i="1"/>
  <c r="Q60" i="1"/>
  <c r="T59" i="1"/>
  <c r="R59" i="1"/>
  <c r="Q59" i="1"/>
  <c r="T58" i="1"/>
  <c r="R58" i="1"/>
  <c r="Q58" i="1"/>
  <c r="T57" i="1"/>
  <c r="R57" i="1"/>
  <c r="Q57" i="1"/>
  <c r="T56" i="1"/>
  <c r="R56" i="1"/>
  <c r="Q56" i="1"/>
  <c r="T55" i="1"/>
  <c r="R55" i="1"/>
  <c r="Q55" i="1"/>
  <c r="T54" i="1"/>
  <c r="R54" i="1"/>
  <c r="Q54" i="1"/>
  <c r="R53" i="1"/>
  <c r="Q53" i="1"/>
  <c r="T49" i="1"/>
  <c r="R49" i="1"/>
  <c r="Q49" i="1"/>
  <c r="T48" i="1"/>
  <c r="R48" i="1"/>
  <c r="Q48" i="1"/>
  <c r="T47" i="1"/>
  <c r="R47" i="1"/>
  <c r="Q47" i="1"/>
  <c r="T46" i="1"/>
  <c r="R46" i="1"/>
  <c r="Q46" i="1"/>
  <c r="T45" i="1"/>
  <c r="R45" i="1"/>
  <c r="Q45" i="1"/>
  <c r="T44" i="1"/>
  <c r="R44" i="1"/>
  <c r="Q44" i="1"/>
  <c r="T43" i="1"/>
  <c r="R43" i="1"/>
  <c r="Q43" i="1"/>
  <c r="T42" i="1"/>
  <c r="R42" i="1"/>
  <c r="Q42" i="1"/>
  <c r="T41" i="1"/>
  <c r="R41" i="1"/>
  <c r="Q41" i="1"/>
  <c r="T40" i="1"/>
  <c r="R40" i="1"/>
  <c r="Q40" i="1"/>
  <c r="T39" i="1"/>
  <c r="R39" i="1"/>
  <c r="Q39" i="1"/>
  <c r="T38" i="1"/>
  <c r="R38" i="1"/>
  <c r="Q38" i="1"/>
  <c r="T37" i="1"/>
  <c r="R37" i="1"/>
  <c r="Q37" i="1"/>
  <c r="T36" i="1"/>
  <c r="R36" i="1"/>
  <c r="Q36" i="1"/>
  <c r="R35" i="1"/>
  <c r="Q35" i="1"/>
  <c r="T31" i="1"/>
  <c r="R31" i="1"/>
  <c r="Q31" i="1"/>
  <c r="T30" i="1"/>
  <c r="R30" i="1"/>
  <c r="Q30" i="1"/>
  <c r="T29" i="1"/>
  <c r="R29" i="1"/>
  <c r="Q29" i="1"/>
  <c r="T28" i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T23" i="1"/>
  <c r="R23" i="1"/>
  <c r="Q23" i="1"/>
  <c r="T22" i="1"/>
  <c r="R22" i="1"/>
  <c r="Q22" i="1"/>
  <c r="T21" i="1"/>
  <c r="R21" i="1"/>
  <c r="Q21" i="1"/>
  <c r="T20" i="1"/>
  <c r="R20" i="1"/>
  <c r="Q20" i="1"/>
  <c r="R19" i="1"/>
  <c r="Q19" i="1"/>
  <c r="R3" i="1"/>
  <c r="Q3" i="1"/>
  <c r="U50" i="1"/>
  <c r="U32" i="1"/>
  <c r="P715" i="1"/>
  <c r="P714" i="1"/>
  <c r="P713" i="1"/>
  <c r="P712" i="1"/>
  <c r="P711" i="1"/>
  <c r="P710" i="1"/>
  <c r="P709" i="1"/>
  <c r="P708" i="1"/>
  <c r="P698" i="1"/>
  <c r="P697" i="1"/>
  <c r="P696" i="1"/>
  <c r="P695" i="1"/>
  <c r="P694" i="1"/>
  <c r="P689" i="1"/>
  <c r="P688" i="1"/>
  <c r="P687" i="1"/>
  <c r="P686" i="1"/>
  <c r="P685" i="1"/>
  <c r="P684" i="1"/>
  <c r="P683" i="1"/>
  <c r="P682" i="1"/>
  <c r="P681" i="1"/>
  <c r="P680" i="1"/>
  <c r="P675" i="1"/>
  <c r="P670" i="1"/>
  <c r="P662" i="1"/>
  <c r="P657" i="1"/>
  <c r="P656" i="1"/>
  <c r="P655" i="1"/>
  <c r="P654" i="1"/>
  <c r="P653" i="1"/>
  <c r="P652" i="1"/>
  <c r="P651" i="1"/>
  <c r="P650" i="1"/>
  <c r="P649" i="1"/>
  <c r="P648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19" i="1"/>
  <c r="P618" i="1"/>
  <c r="P608" i="1"/>
  <c r="P607" i="1"/>
  <c r="P606" i="1"/>
  <c r="P605" i="1"/>
  <c r="P604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2" i="1"/>
  <c r="P581" i="1"/>
  <c r="P580" i="1"/>
  <c r="P579" i="1"/>
  <c r="P578" i="1"/>
  <c r="P577" i="1"/>
  <c r="P576" i="1"/>
  <c r="P571" i="1"/>
  <c r="P570" i="1"/>
  <c r="P569" i="1"/>
  <c r="P568" i="1"/>
  <c r="P567" i="1"/>
  <c r="P566" i="1"/>
  <c r="P565" i="1"/>
  <c r="P552" i="1"/>
  <c r="P547" i="1"/>
  <c r="P546" i="1"/>
  <c r="P545" i="1"/>
  <c r="P544" i="1"/>
  <c r="P543" i="1"/>
  <c r="P542" i="1"/>
  <c r="P541" i="1"/>
  <c r="P536" i="1"/>
  <c r="P535" i="1"/>
  <c r="P534" i="1"/>
  <c r="P533" i="1"/>
  <c r="P532" i="1"/>
  <c r="P531" i="1"/>
  <c r="P530" i="1"/>
  <c r="P529" i="1"/>
  <c r="P528" i="1"/>
  <c r="P523" i="1"/>
  <c r="P522" i="1"/>
  <c r="P521" i="1"/>
  <c r="P520" i="1"/>
  <c r="P519" i="1"/>
  <c r="P518" i="1"/>
  <c r="P517" i="1"/>
  <c r="P506" i="1"/>
  <c r="P487" i="1"/>
  <c r="P486" i="1"/>
  <c r="P485" i="1"/>
  <c r="P484" i="1"/>
  <c r="P483" i="1"/>
  <c r="P482" i="1"/>
  <c r="P481" i="1"/>
  <c r="P480" i="1"/>
  <c r="P479" i="1"/>
  <c r="P478" i="1"/>
  <c r="P477" i="1"/>
  <c r="P469" i="1"/>
  <c r="P468" i="1"/>
  <c r="P467" i="1"/>
  <c r="P466" i="1"/>
  <c r="P465" i="1"/>
  <c r="P464" i="1"/>
  <c r="P463" i="1"/>
  <c r="P459" i="1"/>
  <c r="P458" i="1"/>
  <c r="P457" i="1"/>
  <c r="P456" i="1"/>
  <c r="P455" i="1"/>
  <c r="P454" i="1"/>
  <c r="P441" i="1"/>
  <c r="P434" i="1"/>
  <c r="P433" i="1"/>
  <c r="P429" i="1"/>
  <c r="P428" i="1"/>
  <c r="P427" i="1"/>
  <c r="P426" i="1"/>
  <c r="P425" i="1"/>
  <c r="P409" i="1"/>
  <c r="P408" i="1"/>
  <c r="P407" i="1"/>
  <c r="P406" i="1"/>
  <c r="P405" i="1"/>
  <c r="P404" i="1"/>
  <c r="P403" i="1"/>
  <c r="P402" i="1"/>
  <c r="P401" i="1"/>
  <c r="P400" i="1"/>
  <c r="P399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3" i="1"/>
  <c r="P372" i="1"/>
  <c r="P371" i="1"/>
  <c r="P370" i="1"/>
  <c r="P369" i="1"/>
  <c r="P368" i="1"/>
  <c r="P367" i="1"/>
  <c r="P366" i="1"/>
  <c r="P365" i="1"/>
  <c r="P360" i="1"/>
  <c r="P359" i="1"/>
  <c r="P358" i="1"/>
  <c r="P357" i="1"/>
  <c r="P356" i="1"/>
  <c r="P355" i="1"/>
  <c r="P354" i="1"/>
  <c r="P353" i="1"/>
  <c r="P352" i="1"/>
  <c r="P347" i="1"/>
  <c r="P346" i="1"/>
  <c r="P345" i="1"/>
  <c r="P344" i="1"/>
  <c r="P343" i="1"/>
  <c r="P342" i="1"/>
  <c r="P341" i="1"/>
  <c r="P340" i="1"/>
  <c r="P310" i="1"/>
  <c r="P323" i="1"/>
  <c r="P322" i="1"/>
  <c r="P321" i="1"/>
  <c r="P320" i="1"/>
  <c r="P319" i="1"/>
  <c r="P318" i="1"/>
  <c r="P317" i="1"/>
  <c r="P333" i="1"/>
  <c r="P304" i="1"/>
  <c r="P284" i="1"/>
  <c r="P275" i="1"/>
  <c r="P274" i="1"/>
  <c r="P273" i="1"/>
  <c r="P272" i="1"/>
  <c r="P271" i="1"/>
  <c r="P258" i="1"/>
  <c r="P252" i="1"/>
  <c r="P251" i="1"/>
  <c r="P250" i="1"/>
  <c r="P249" i="1"/>
  <c r="P248" i="1"/>
  <c r="P247" i="1"/>
  <c r="P246" i="1"/>
  <c r="P245" i="1"/>
  <c r="P244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3" i="1"/>
  <c r="P202" i="1"/>
  <c r="P201" i="1"/>
  <c r="P200" i="1"/>
  <c r="P199" i="1"/>
  <c r="P198" i="1"/>
  <c r="P197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5" i="1"/>
  <c r="P174" i="1"/>
  <c r="P173" i="1"/>
  <c r="P172" i="1"/>
  <c r="P171" i="1"/>
  <c r="P170" i="1"/>
  <c r="P169" i="1"/>
  <c r="P164" i="1"/>
  <c r="P163" i="1"/>
  <c r="P162" i="1"/>
  <c r="P161" i="1"/>
  <c r="P160" i="1"/>
  <c r="P159" i="1"/>
  <c r="P158" i="1"/>
  <c r="P157" i="1"/>
  <c r="P156" i="1"/>
  <c r="P155" i="1"/>
  <c r="P150" i="1"/>
  <c r="P149" i="1"/>
  <c r="P148" i="1"/>
  <c r="P147" i="1"/>
  <c r="P146" i="1"/>
  <c r="P145" i="1"/>
  <c r="P144" i="1"/>
  <c r="P143" i="1"/>
  <c r="P142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88" i="1"/>
  <c r="P87" i="1"/>
  <c r="P86" i="1"/>
  <c r="P85" i="1"/>
  <c r="P84" i="1"/>
  <c r="P6" i="1"/>
  <c r="P4" i="1"/>
  <c r="P62" i="1"/>
  <c r="P61" i="1"/>
  <c r="P60" i="1"/>
  <c r="P59" i="1"/>
  <c r="P58" i="1"/>
  <c r="P57" i="1"/>
  <c r="P56" i="1"/>
  <c r="P55" i="1"/>
  <c r="P54" i="1"/>
  <c r="P53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0" i="1"/>
  <c r="P29" i="1"/>
  <c r="P28" i="1"/>
  <c r="P27" i="1"/>
  <c r="P26" i="1"/>
  <c r="P25" i="1"/>
  <c r="P24" i="1"/>
  <c r="P23" i="1"/>
  <c r="P22" i="1"/>
  <c r="P21" i="1"/>
  <c r="P20" i="1"/>
  <c r="P19" i="1"/>
  <c r="U584" i="1"/>
  <c r="U573" i="1"/>
  <c r="U549" i="1"/>
  <c r="U525" i="1"/>
  <c r="U422" i="1"/>
  <c r="U205" i="1"/>
  <c r="U177" i="1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G31" i="6" s="1"/>
  <c r="A30" i="6"/>
  <c r="A29" i="6"/>
  <c r="A28" i="6"/>
  <c r="A27" i="6"/>
  <c r="F27" i="6" s="1"/>
  <c r="A26" i="6"/>
  <c r="A25" i="6"/>
  <c r="G25" i="6" s="1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J396" i="1"/>
  <c r="J691" i="1"/>
  <c r="J549" i="1"/>
  <c r="C717" i="1"/>
  <c r="C50" i="1"/>
  <c r="J166" i="1"/>
  <c r="C362" i="1"/>
  <c r="C705" i="1"/>
  <c r="J254" i="1"/>
  <c r="A525" i="1"/>
  <c r="J16" i="1"/>
  <c r="C194" i="1"/>
  <c r="J573" i="1"/>
  <c r="A503" i="1"/>
  <c r="A166" i="1"/>
  <c r="C396" i="1"/>
  <c r="A562" i="1"/>
  <c r="A411" i="1"/>
  <c r="J503" i="1"/>
  <c r="A451" i="1"/>
  <c r="C139" i="1"/>
  <c r="J645" i="1"/>
  <c r="J194" i="1"/>
  <c r="A375" i="1"/>
  <c r="C584" i="1"/>
  <c r="C411" i="1"/>
  <c r="C16" i="1"/>
  <c r="A362" i="1"/>
  <c r="J471" i="1"/>
  <c r="A489" i="1"/>
  <c r="A254" i="1"/>
  <c r="C503" i="1"/>
  <c r="C601" i="1"/>
  <c r="A705" i="1"/>
  <c r="A601" i="1"/>
  <c r="C254" i="1"/>
  <c r="J601" i="1"/>
  <c r="A645" i="1"/>
  <c r="C621" i="1"/>
  <c r="J621" i="1"/>
  <c r="A50" i="1"/>
  <c r="A471" i="1"/>
  <c r="J152" i="1"/>
  <c r="A241" i="1"/>
  <c r="A717" i="1"/>
  <c r="C337" i="1"/>
  <c r="C126" i="1"/>
  <c r="C268" i="1"/>
  <c r="C525" i="1"/>
  <c r="A96" i="1"/>
  <c r="J538" i="1"/>
  <c r="A396" i="1"/>
  <c r="J436" i="1"/>
  <c r="C226" i="1"/>
  <c r="A677" i="1"/>
  <c r="A573" i="1"/>
  <c r="C691" i="1"/>
  <c r="J32" i="1"/>
  <c r="J584" i="1"/>
  <c r="A659" i="1"/>
  <c r="A538" i="1"/>
  <c r="A337" i="1"/>
  <c r="J659" i="1"/>
  <c r="J422" i="1"/>
  <c r="A64" i="1"/>
  <c r="J411" i="1"/>
  <c r="C32" i="1"/>
  <c r="A268" i="1"/>
  <c r="J489" i="1"/>
  <c r="C241" i="1"/>
  <c r="C115" i="1"/>
  <c r="C677" i="1"/>
  <c r="J451" i="1"/>
  <c r="A205" i="1"/>
  <c r="A139" i="1"/>
  <c r="A226" i="1"/>
  <c r="A436" i="1"/>
  <c r="A281" i="1"/>
  <c r="J226" i="1"/>
  <c r="J326" i="1"/>
  <c r="A152" i="1"/>
  <c r="C538" i="1"/>
  <c r="C326" i="1"/>
  <c r="J50" i="1"/>
  <c r="J205" i="1"/>
  <c r="A326" i="1"/>
  <c r="C375" i="1"/>
  <c r="C205" i="1"/>
  <c r="C314" i="1"/>
  <c r="C573" i="1"/>
  <c r="A32" i="1"/>
  <c r="C471" i="1"/>
  <c r="C96" i="1"/>
  <c r="C301" i="1"/>
  <c r="J301" i="1"/>
  <c r="J562" i="1"/>
  <c r="C349" i="1"/>
  <c r="A194" i="1"/>
  <c r="J64" i="1"/>
  <c r="J337" i="1"/>
  <c r="A301" i="1"/>
  <c r="A514" i="1"/>
  <c r="C514" i="1"/>
  <c r="A549" i="1"/>
  <c r="J362" i="1"/>
  <c r="C152" i="1"/>
  <c r="C451" i="1"/>
  <c r="A177" i="1"/>
  <c r="A81" i="1"/>
  <c r="J677" i="1"/>
  <c r="J126" i="1"/>
  <c r="J177" i="1"/>
  <c r="C166" i="1"/>
  <c r="A691" i="1"/>
  <c r="A584" i="1"/>
  <c r="A115" i="1"/>
  <c r="J241" i="1"/>
  <c r="J514" i="1"/>
  <c r="J525" i="1"/>
  <c r="J705" i="1"/>
  <c r="C177" i="1"/>
  <c r="A126" i="1"/>
  <c r="J717" i="1"/>
  <c r="A422" i="1"/>
  <c r="C81" i="1"/>
  <c r="C562" i="1"/>
  <c r="J349" i="1"/>
  <c r="C645" i="1"/>
  <c r="A621" i="1"/>
  <c r="C422" i="1"/>
  <c r="J81" i="1"/>
  <c r="C659" i="1"/>
  <c r="C436" i="1"/>
  <c r="J375" i="1"/>
  <c r="J268" i="1"/>
  <c r="J314" i="1"/>
  <c r="J139" i="1"/>
  <c r="C281" i="1"/>
  <c r="A16" i="1"/>
  <c r="J115" i="1"/>
  <c r="C64" i="1"/>
  <c r="A349" i="1"/>
  <c r="J96" i="1"/>
  <c r="A314" i="1"/>
  <c r="C489" i="1"/>
  <c r="J281" i="1"/>
  <c r="C549" i="1"/>
  <c r="G17" i="6" l="1"/>
  <c r="G6" i="6"/>
  <c r="G43" i="6"/>
  <c r="G32" i="6"/>
  <c r="G21" i="6"/>
  <c r="G33" i="6"/>
  <c r="G45" i="6"/>
  <c r="G14" i="6"/>
  <c r="G39" i="6"/>
  <c r="G51" i="6"/>
  <c r="G52" i="6"/>
  <c r="G5" i="6"/>
  <c r="G53" i="6"/>
  <c r="F18" i="6"/>
  <c r="G18" i="6"/>
  <c r="G42" i="6"/>
  <c r="G34" i="6"/>
  <c r="G15" i="6"/>
  <c r="G40" i="6"/>
  <c r="G7" i="6"/>
  <c r="G44" i="6"/>
  <c r="G11" i="6"/>
  <c r="G23" i="6"/>
  <c r="G35" i="6"/>
  <c r="G12" i="6"/>
  <c r="G36" i="6"/>
  <c r="G48" i="6"/>
  <c r="G26" i="6"/>
  <c r="G29" i="6"/>
  <c r="G30" i="6"/>
  <c r="G20" i="6"/>
  <c r="G10" i="6"/>
  <c r="G22" i="6"/>
  <c r="G13" i="6"/>
  <c r="F37" i="6"/>
  <c r="G37" i="6"/>
  <c r="T254" i="1"/>
  <c r="Q254" i="1"/>
  <c r="R254" i="1"/>
  <c r="T64" i="1"/>
  <c r="Q64" i="1"/>
  <c r="R64" i="1"/>
  <c r="S494" i="1"/>
  <c r="S498" i="1"/>
  <c r="S502" i="1"/>
  <c r="S501" i="1"/>
  <c r="S684" i="1"/>
  <c r="S688" i="1"/>
  <c r="S480" i="1"/>
  <c r="S484" i="1"/>
  <c r="S488" i="1"/>
  <c r="S566" i="1"/>
  <c r="S570" i="1"/>
  <c r="S680" i="1"/>
  <c r="S493" i="1"/>
  <c r="S497" i="1"/>
  <c r="S37" i="1"/>
  <c r="S45" i="1"/>
  <c r="S49" i="1"/>
  <c r="S125" i="1"/>
  <c r="S229" i="1"/>
  <c r="S492" i="1"/>
  <c r="S495" i="1"/>
  <c r="S499" i="1"/>
  <c r="S496" i="1"/>
  <c r="S500" i="1"/>
  <c r="S123" i="1"/>
  <c r="S118" i="1"/>
  <c r="R126" i="1"/>
  <c r="T126" i="1"/>
  <c r="S457" i="1"/>
  <c r="S461" i="1"/>
  <c r="S474" i="1"/>
  <c r="S561" i="1"/>
  <c r="S568" i="1"/>
  <c r="S572" i="1"/>
  <c r="S298" i="1"/>
  <c r="S399" i="1"/>
  <c r="S458" i="1"/>
  <c r="S462" i="1"/>
  <c r="S466" i="1"/>
  <c r="S470" i="1"/>
  <c r="S475" i="1"/>
  <c r="S487" i="1"/>
  <c r="Q126" i="1"/>
  <c r="S459" i="1"/>
  <c r="S463" i="1"/>
  <c r="S467" i="1"/>
  <c r="S478" i="1"/>
  <c r="S482" i="1"/>
  <c r="S261" i="1"/>
  <c r="S265" i="1"/>
  <c r="S352" i="1"/>
  <c r="S380" i="1"/>
  <c r="S384" i="1"/>
  <c r="S388" i="1"/>
  <c r="S392" i="1"/>
  <c r="S403" i="1"/>
  <c r="S407" i="1"/>
  <c r="S580" i="1"/>
  <c r="S587" i="1"/>
  <c r="S664" i="1"/>
  <c r="S668" i="1"/>
  <c r="S672" i="1"/>
  <c r="S676" i="1"/>
  <c r="S683" i="1"/>
  <c r="S687" i="1"/>
  <c r="S20" i="1"/>
  <c r="S24" i="1"/>
  <c r="S28" i="1"/>
  <c r="S648" i="1"/>
  <c r="S578" i="1"/>
  <c r="S582" i="1"/>
  <c r="S662" i="1"/>
  <c r="S666" i="1"/>
  <c r="S670" i="1"/>
  <c r="S674" i="1"/>
  <c r="S182" i="1"/>
  <c r="S186" i="1"/>
  <c r="S190" i="1"/>
  <c r="S697" i="1"/>
  <c r="S701" i="1"/>
  <c r="Q705" i="1"/>
  <c r="R705" i="1"/>
  <c r="T677" i="1"/>
  <c r="T691" i="1"/>
  <c r="S579" i="1"/>
  <c r="S663" i="1"/>
  <c r="S667" i="1"/>
  <c r="S671" i="1"/>
  <c r="S675" i="1"/>
  <c r="S682" i="1"/>
  <c r="S686" i="1"/>
  <c r="S690" i="1"/>
  <c r="T621" i="1"/>
  <c r="T705" i="1"/>
  <c r="S341" i="1"/>
  <c r="S345" i="1"/>
  <c r="S356" i="1"/>
  <c r="S360" i="1"/>
  <c r="S427" i="1"/>
  <c r="S431" i="1"/>
  <c r="S435" i="1"/>
  <c r="S544" i="1"/>
  <c r="S548" i="1"/>
  <c r="S606" i="1"/>
  <c r="S618" i="1"/>
  <c r="S625" i="1"/>
  <c r="S629" i="1"/>
  <c r="S633" i="1"/>
  <c r="S637" i="1"/>
  <c r="S641" i="1"/>
  <c r="S694" i="1"/>
  <c r="S698" i="1"/>
  <c r="S702" i="1"/>
  <c r="S22" i="1"/>
  <c r="S26" i="1"/>
  <c r="S30" i="1"/>
  <c r="S346" i="1"/>
  <c r="S353" i="1"/>
  <c r="S357" i="1"/>
  <c r="S361" i="1"/>
  <c r="S428" i="1"/>
  <c r="S432" i="1"/>
  <c r="S530" i="1"/>
  <c r="S534" i="1"/>
  <c r="S545" i="1"/>
  <c r="S552" i="1"/>
  <c r="S565" i="1"/>
  <c r="S588" i="1"/>
  <c r="S592" i="1"/>
  <c r="S596" i="1"/>
  <c r="S600" i="1"/>
  <c r="S607" i="1"/>
  <c r="S619" i="1"/>
  <c r="S649" i="1"/>
  <c r="S653" i="1"/>
  <c r="S657" i="1"/>
  <c r="S695" i="1"/>
  <c r="S699" i="1"/>
  <c r="S703" i="1"/>
  <c r="S696" i="1"/>
  <c r="S700" i="1"/>
  <c r="S704" i="1"/>
  <c r="S47" i="1"/>
  <c r="S212" i="1"/>
  <c r="S216" i="1"/>
  <c r="S220" i="1"/>
  <c r="S224" i="1"/>
  <c r="S248" i="1"/>
  <c r="S252" i="1"/>
  <c r="S296" i="1"/>
  <c r="S300" i="1"/>
  <c r="S378" i="1"/>
  <c r="S456" i="1"/>
  <c r="S460" i="1"/>
  <c r="S464" i="1"/>
  <c r="S468" i="1"/>
  <c r="S477" i="1"/>
  <c r="S481" i="1"/>
  <c r="S485" i="1"/>
  <c r="S567" i="1"/>
  <c r="S571" i="1"/>
  <c r="R677" i="1"/>
  <c r="R691" i="1"/>
  <c r="R489" i="1"/>
  <c r="S342" i="1"/>
  <c r="Q677" i="1"/>
  <c r="S583" i="1"/>
  <c r="Q691" i="1"/>
  <c r="S541" i="1"/>
  <c r="S577" i="1"/>
  <c r="S581" i="1"/>
  <c r="S665" i="1"/>
  <c r="S669" i="1"/>
  <c r="S673" i="1"/>
  <c r="S681" i="1"/>
  <c r="S685" i="1"/>
  <c r="S689" i="1"/>
  <c r="R621" i="1"/>
  <c r="S531" i="1"/>
  <c r="S535" i="1"/>
  <c r="S542" i="1"/>
  <c r="S546" i="1"/>
  <c r="S589" i="1"/>
  <c r="S593" i="1"/>
  <c r="S597" i="1"/>
  <c r="S608" i="1"/>
  <c r="S620" i="1"/>
  <c r="S627" i="1"/>
  <c r="S631" i="1"/>
  <c r="S635" i="1"/>
  <c r="S639" i="1"/>
  <c r="S643" i="1"/>
  <c r="S650" i="1"/>
  <c r="S654" i="1"/>
  <c r="S658" i="1"/>
  <c r="T645" i="1"/>
  <c r="T659" i="1"/>
  <c r="T562" i="1"/>
  <c r="S244" i="1"/>
  <c r="S284" i="1"/>
  <c r="S344" i="1"/>
  <c r="S348" i="1"/>
  <c r="S355" i="1"/>
  <c r="S359" i="1"/>
  <c r="S426" i="1"/>
  <c r="S430" i="1"/>
  <c r="S434" i="1"/>
  <c r="T489" i="1"/>
  <c r="R538" i="1"/>
  <c r="T538" i="1"/>
  <c r="S479" i="1"/>
  <c r="R601" i="1"/>
  <c r="R659" i="1"/>
  <c r="T601" i="1"/>
  <c r="S476" i="1"/>
  <c r="R436" i="1"/>
  <c r="S55" i="1"/>
  <c r="S59" i="1"/>
  <c r="S63" i="1"/>
  <c r="S145" i="1"/>
  <c r="S149" i="1"/>
  <c r="S156" i="1"/>
  <c r="S160" i="1"/>
  <c r="S164" i="1"/>
  <c r="S171" i="1"/>
  <c r="S175" i="1"/>
  <c r="S197" i="1"/>
  <c r="S260" i="1"/>
  <c r="S264" i="1"/>
  <c r="S340" i="1"/>
  <c r="S379" i="1"/>
  <c r="S383" i="1"/>
  <c r="S387" i="1"/>
  <c r="S391" i="1"/>
  <c r="S395" i="1"/>
  <c r="S402" i="1"/>
  <c r="S406" i="1"/>
  <c r="S410" i="1"/>
  <c r="S532" i="1"/>
  <c r="S536" i="1"/>
  <c r="S543" i="1"/>
  <c r="S547" i="1"/>
  <c r="R562" i="1"/>
  <c r="S590" i="1"/>
  <c r="S594" i="1"/>
  <c r="S598" i="1"/>
  <c r="S628" i="1"/>
  <c r="S632" i="1"/>
  <c r="S636" i="1"/>
  <c r="S640" i="1"/>
  <c r="S644" i="1"/>
  <c r="S651" i="1"/>
  <c r="S655" i="1"/>
  <c r="Q538" i="1"/>
  <c r="Q645" i="1"/>
  <c r="Q489" i="1"/>
  <c r="Q562" i="1"/>
  <c r="R645" i="1"/>
  <c r="S295" i="1"/>
  <c r="S299" i="1"/>
  <c r="S455" i="1"/>
  <c r="S486" i="1"/>
  <c r="S528" i="1"/>
  <c r="S591" i="1"/>
  <c r="S595" i="1"/>
  <c r="S599" i="1"/>
  <c r="S604" i="1"/>
  <c r="S652" i="1"/>
  <c r="S656" i="1"/>
  <c r="Q659" i="1"/>
  <c r="Q601" i="1"/>
  <c r="T471" i="1"/>
  <c r="S483" i="1"/>
  <c r="S529" i="1"/>
  <c r="S533" i="1"/>
  <c r="S537" i="1"/>
  <c r="S569" i="1"/>
  <c r="S576" i="1"/>
  <c r="S605" i="1"/>
  <c r="Q621" i="1"/>
  <c r="S626" i="1"/>
  <c r="S630" i="1"/>
  <c r="S634" i="1"/>
  <c r="S638" i="1"/>
  <c r="S642" i="1"/>
  <c r="S624" i="1"/>
  <c r="R471" i="1"/>
  <c r="S441" i="1"/>
  <c r="Q471" i="1"/>
  <c r="T362" i="1"/>
  <c r="T436" i="1"/>
  <c r="T451" i="1"/>
  <c r="S23" i="1"/>
  <c r="S31" i="1"/>
  <c r="S200" i="1"/>
  <c r="S204" i="1"/>
  <c r="S343" i="1"/>
  <c r="S347" i="1"/>
  <c r="S354" i="1"/>
  <c r="S358" i="1"/>
  <c r="S429" i="1"/>
  <c r="S433" i="1"/>
  <c r="S454" i="1"/>
  <c r="S465" i="1"/>
  <c r="S382" i="1"/>
  <c r="S386" i="1"/>
  <c r="S390" i="1"/>
  <c r="S394" i="1"/>
  <c r="S425" i="1"/>
  <c r="R451" i="1"/>
  <c r="S469" i="1"/>
  <c r="T411" i="1"/>
  <c r="R301" i="1"/>
  <c r="Q451" i="1"/>
  <c r="S40" i="1"/>
  <c r="S44" i="1"/>
  <c r="S48" i="1"/>
  <c r="S209" i="1"/>
  <c r="S213" i="1"/>
  <c r="S217" i="1"/>
  <c r="S221" i="1"/>
  <c r="S225" i="1"/>
  <c r="S297" i="1"/>
  <c r="R349" i="1"/>
  <c r="T301" i="1"/>
  <c r="T349" i="1"/>
  <c r="T396" i="1"/>
  <c r="Q436" i="1"/>
  <c r="R411" i="1"/>
  <c r="R362" i="1"/>
  <c r="R396" i="1"/>
  <c r="S258" i="1"/>
  <c r="S262" i="1"/>
  <c r="S266" i="1"/>
  <c r="S381" i="1"/>
  <c r="S385" i="1"/>
  <c r="S389" i="1"/>
  <c r="S393" i="1"/>
  <c r="S400" i="1"/>
  <c r="S404" i="1"/>
  <c r="S408" i="1"/>
  <c r="Q301" i="1"/>
  <c r="Q411" i="1"/>
  <c r="Q362" i="1"/>
  <c r="Q349" i="1"/>
  <c r="Q396" i="1"/>
  <c r="S54" i="1"/>
  <c r="S58" i="1"/>
  <c r="S62" i="1"/>
  <c r="S144" i="1"/>
  <c r="S148" i="1"/>
  <c r="S159" i="1"/>
  <c r="S163" i="1"/>
  <c r="S259" i="1"/>
  <c r="S263" i="1"/>
  <c r="S267" i="1"/>
  <c r="S401" i="1"/>
  <c r="S405" i="1"/>
  <c r="S409" i="1"/>
  <c r="S41" i="1"/>
  <c r="S210" i="1"/>
  <c r="S214" i="1"/>
  <c r="S218" i="1"/>
  <c r="S222" i="1"/>
  <c r="S184" i="1"/>
  <c r="S188" i="1"/>
  <c r="S192" i="1"/>
  <c r="S199" i="1"/>
  <c r="S203" i="1"/>
  <c r="T268" i="1"/>
  <c r="S169" i="1"/>
  <c r="S211" i="1"/>
  <c r="S215" i="1"/>
  <c r="S219" i="1"/>
  <c r="S223" i="1"/>
  <c r="S247" i="1"/>
  <c r="S251" i="1"/>
  <c r="T152" i="1"/>
  <c r="S21" i="1"/>
  <c r="S25" i="1"/>
  <c r="S29" i="1"/>
  <c r="S142" i="1"/>
  <c r="S56" i="1"/>
  <c r="S60" i="1"/>
  <c r="S157" i="1"/>
  <c r="S161" i="1"/>
  <c r="S165" i="1"/>
  <c r="S172" i="1"/>
  <c r="S176" i="1"/>
  <c r="T50" i="1"/>
  <c r="S6" i="1"/>
  <c r="S183" i="1"/>
  <c r="S187" i="1"/>
  <c r="S191" i="1"/>
  <c r="S198" i="1"/>
  <c r="S202" i="1"/>
  <c r="R194" i="1"/>
  <c r="S43" i="1"/>
  <c r="T194" i="1"/>
  <c r="R152" i="1"/>
  <c r="R226" i="1"/>
  <c r="S27" i="1"/>
  <c r="S38" i="1"/>
  <c r="S46" i="1"/>
  <c r="S57" i="1"/>
  <c r="S61" i="1"/>
  <c r="S143" i="1"/>
  <c r="S147" i="1"/>
  <c r="S151" i="1"/>
  <c r="S173" i="1"/>
  <c r="S180" i="1"/>
  <c r="T226" i="1"/>
  <c r="S246" i="1"/>
  <c r="S250" i="1"/>
  <c r="Q152" i="1"/>
  <c r="S85" i="1"/>
  <c r="S158" i="1"/>
  <c r="S162" i="1"/>
  <c r="S201" i="1"/>
  <c r="S208" i="1"/>
  <c r="S245" i="1"/>
  <c r="S249" i="1"/>
  <c r="S253" i="1"/>
  <c r="Q226" i="1"/>
  <c r="Q194" i="1"/>
  <c r="Q177" i="1"/>
  <c r="T96" i="1"/>
  <c r="T166" i="1"/>
  <c r="S3" i="1"/>
  <c r="S39" i="1"/>
  <c r="R96" i="1"/>
  <c r="S146" i="1"/>
  <c r="S150" i="1"/>
  <c r="S155" i="1"/>
  <c r="S170" i="1"/>
  <c r="S174" i="1"/>
  <c r="S181" i="1"/>
  <c r="S185" i="1"/>
  <c r="S189" i="1"/>
  <c r="S193" i="1"/>
  <c r="R166" i="1"/>
  <c r="Q166" i="1"/>
  <c r="S19" i="1"/>
  <c r="S42" i="1"/>
  <c r="Q96" i="1"/>
  <c r="Q50" i="1"/>
  <c r="R50" i="1"/>
  <c r="S36" i="1"/>
  <c r="S4" i="1"/>
  <c r="S53" i="1"/>
  <c r="S35" i="1"/>
  <c r="D53" i="6"/>
  <c r="D41" i="6"/>
  <c r="D29" i="6"/>
  <c r="D17" i="6"/>
  <c r="D52" i="6"/>
  <c r="D40" i="6"/>
  <c r="D28" i="6"/>
  <c r="D16" i="6"/>
  <c r="D51" i="6"/>
  <c r="D39" i="6"/>
  <c r="D27" i="6"/>
  <c r="D15" i="6"/>
  <c r="D50" i="6"/>
  <c r="D38" i="6"/>
  <c r="D26" i="6"/>
  <c r="D14" i="6"/>
  <c r="D35" i="6"/>
  <c r="D11" i="6"/>
  <c r="D34" i="6"/>
  <c r="D10" i="6"/>
  <c r="D33" i="6"/>
  <c r="D9" i="6"/>
  <c r="D44" i="6"/>
  <c r="D20" i="6"/>
  <c r="D43" i="6"/>
  <c r="D19" i="6"/>
  <c r="D42" i="6"/>
  <c r="D18" i="6"/>
  <c r="D49" i="6"/>
  <c r="D37" i="6"/>
  <c r="D25" i="6"/>
  <c r="D13" i="6"/>
  <c r="D48" i="6"/>
  <c r="D36" i="6"/>
  <c r="D24" i="6"/>
  <c r="D12" i="6"/>
  <c r="D47" i="6"/>
  <c r="D23" i="6"/>
  <c r="D46" i="6"/>
  <c r="D22" i="6"/>
  <c r="D45" i="6"/>
  <c r="D21" i="6"/>
  <c r="D32" i="6"/>
  <c r="D8" i="6"/>
  <c r="D31" i="6"/>
  <c r="D7" i="6"/>
  <c r="D30" i="6"/>
  <c r="D6" i="6"/>
  <c r="D5" i="6"/>
  <c r="C53" i="6"/>
  <c r="C41" i="6"/>
  <c r="C29" i="6"/>
  <c r="C17" i="6"/>
  <c r="C40" i="6"/>
  <c r="C28" i="6"/>
  <c r="C16" i="6"/>
  <c r="C50" i="6"/>
  <c r="C26" i="6"/>
  <c r="C49" i="6"/>
  <c r="C25" i="6"/>
  <c r="C48" i="6"/>
  <c r="C24" i="6"/>
  <c r="C47" i="6"/>
  <c r="C23" i="6"/>
  <c r="C46" i="6"/>
  <c r="C22" i="6"/>
  <c r="C45" i="6"/>
  <c r="C9" i="6"/>
  <c r="C32" i="6"/>
  <c r="C8" i="6"/>
  <c r="C31" i="6"/>
  <c r="C19" i="6"/>
  <c r="C42" i="6"/>
  <c r="C18" i="6"/>
  <c r="C52" i="6"/>
  <c r="C21" i="6"/>
  <c r="C51" i="6"/>
  <c r="C39" i="6"/>
  <c r="C27" i="6"/>
  <c r="C15" i="6"/>
  <c r="C38" i="6"/>
  <c r="C14" i="6"/>
  <c r="C37" i="6"/>
  <c r="C13" i="6"/>
  <c r="C36" i="6"/>
  <c r="C12" i="6"/>
  <c r="C35" i="6"/>
  <c r="C11" i="6"/>
  <c r="C34" i="6"/>
  <c r="C10" i="6"/>
  <c r="C33" i="6"/>
  <c r="C44" i="6"/>
  <c r="C20" i="6"/>
  <c r="C43" i="6"/>
  <c r="C7" i="6"/>
  <c r="C30" i="6"/>
  <c r="C6" i="6"/>
  <c r="C5" i="6"/>
  <c r="S254" i="1" l="1"/>
  <c r="S64" i="1"/>
  <c r="S337" i="1"/>
  <c r="S126" i="1"/>
  <c r="S677" i="1"/>
  <c r="S705" i="1"/>
  <c r="S691" i="1"/>
  <c r="S601" i="1"/>
  <c r="S562" i="1"/>
  <c r="S659" i="1"/>
  <c r="S489" i="1"/>
  <c r="S645" i="1"/>
  <c r="S538" i="1"/>
  <c r="S621" i="1"/>
  <c r="S362" i="1"/>
  <c r="S349" i="1"/>
  <c r="S301" i="1"/>
  <c r="S471" i="1"/>
  <c r="S396" i="1"/>
  <c r="S436" i="1"/>
  <c r="S411" i="1"/>
  <c r="S451" i="1"/>
  <c r="S226" i="1"/>
  <c r="S166" i="1"/>
  <c r="S152" i="1"/>
  <c r="S194" i="1"/>
  <c r="S96" i="1"/>
  <c r="S50" i="1"/>
  <c r="C59" i="6" l="1"/>
  <c r="C57" i="6"/>
  <c r="C58" i="6" l="1"/>
  <c r="C60" i="6" l="1"/>
  <c r="E463" i="1" l="1"/>
  <c r="E462" i="1"/>
  <c r="H537" i="1"/>
  <c r="E537" i="1"/>
  <c r="H528" i="1"/>
  <c r="E528" i="1"/>
  <c r="H95" i="8"/>
  <c r="E95" i="8"/>
  <c r="H92" i="8"/>
  <c r="E92" i="8"/>
  <c r="H66" i="8"/>
  <c r="E66" i="8"/>
  <c r="H65" i="8"/>
  <c r="E65" i="8"/>
  <c r="H64" i="8"/>
  <c r="E64" i="8"/>
  <c r="H63" i="8"/>
  <c r="E63" i="8"/>
  <c r="H62" i="8"/>
  <c r="E62" i="8"/>
  <c r="H61" i="8"/>
  <c r="E61" i="8"/>
  <c r="H60" i="8"/>
  <c r="E60" i="8"/>
  <c r="H59" i="8"/>
  <c r="E59" i="8"/>
  <c r="H58" i="8"/>
  <c r="E58" i="8"/>
  <c r="H57" i="8"/>
  <c r="E57" i="8"/>
  <c r="H53" i="8"/>
  <c r="E53" i="8"/>
  <c r="H52" i="8"/>
  <c r="E52" i="8"/>
  <c r="H51" i="8"/>
  <c r="E51" i="8"/>
  <c r="H50" i="8"/>
  <c r="E50" i="8"/>
  <c r="H49" i="8"/>
  <c r="E49" i="8"/>
  <c r="H48" i="8"/>
  <c r="E48" i="8"/>
  <c r="H47" i="8"/>
  <c r="E47" i="8"/>
  <c r="H46" i="8"/>
  <c r="E46" i="8"/>
  <c r="H76" i="8"/>
  <c r="H75" i="8"/>
  <c r="E76" i="8"/>
  <c r="E75" i="8"/>
  <c r="H42" i="8"/>
  <c r="E42" i="8"/>
  <c r="H41" i="8"/>
  <c r="E41" i="8"/>
  <c r="H40" i="8"/>
  <c r="E40" i="8"/>
  <c r="H74" i="8"/>
  <c r="E74" i="8"/>
  <c r="H73" i="8"/>
  <c r="E73" i="8"/>
  <c r="H37" i="8"/>
  <c r="E37" i="8"/>
  <c r="H36" i="8"/>
  <c r="E36" i="8"/>
  <c r="H35" i="8"/>
  <c r="E35" i="8"/>
  <c r="H34" i="8"/>
  <c r="E34" i="8"/>
  <c r="H33" i="8"/>
  <c r="E33" i="8"/>
  <c r="H79" i="8"/>
  <c r="E79" i="8"/>
  <c r="H78" i="8"/>
  <c r="E78" i="8"/>
  <c r="H77" i="8"/>
  <c r="E77" i="8"/>
  <c r="H39" i="8"/>
  <c r="E39" i="8"/>
  <c r="H38" i="8"/>
  <c r="E38" i="8"/>
  <c r="H72" i="8"/>
  <c r="E72" i="8"/>
  <c r="H71" i="8"/>
  <c r="E71" i="8"/>
  <c r="H70" i="8"/>
  <c r="E70" i="8"/>
  <c r="H122" i="8"/>
  <c r="E122" i="8"/>
  <c r="H113" i="8"/>
  <c r="E113" i="8"/>
  <c r="H111" i="8"/>
  <c r="E111" i="8"/>
  <c r="H120" i="8"/>
  <c r="E120" i="8"/>
  <c r="H130" i="8"/>
  <c r="E130" i="8"/>
  <c r="H118" i="8"/>
  <c r="E118" i="8"/>
  <c r="H114" i="8"/>
  <c r="E114" i="8"/>
  <c r="H112" i="8"/>
  <c r="E112" i="8"/>
  <c r="H121" i="8"/>
  <c r="H131" i="8"/>
  <c r="E131" i="8"/>
  <c r="H119" i="8"/>
  <c r="E119" i="8"/>
  <c r="H107" i="8"/>
  <c r="E107" i="8"/>
  <c r="H106" i="8"/>
  <c r="E106" i="8"/>
  <c r="H133" i="8"/>
  <c r="E133" i="8"/>
  <c r="H103" i="8"/>
  <c r="E103" i="8"/>
  <c r="H129" i="8"/>
  <c r="E129" i="8"/>
  <c r="H134" i="8"/>
  <c r="E134" i="8"/>
  <c r="H132" i="8"/>
  <c r="E132" i="8"/>
  <c r="H102" i="8"/>
  <c r="E102" i="8"/>
  <c r="H124" i="8"/>
  <c r="E124" i="8"/>
  <c r="H123" i="8"/>
  <c r="E123" i="8"/>
  <c r="H86" i="8"/>
  <c r="H85" i="8"/>
  <c r="E86" i="8"/>
  <c r="E85" i="8"/>
  <c r="H84" i="8"/>
  <c r="E84" i="8"/>
  <c r="H83" i="8"/>
  <c r="E83" i="8"/>
  <c r="H93" i="8"/>
  <c r="E93" i="8"/>
  <c r="H94" i="8"/>
  <c r="E94" i="8"/>
  <c r="H104" i="8"/>
  <c r="E104" i="8"/>
  <c r="H100" i="8"/>
  <c r="E100" i="8"/>
  <c r="H105" i="8"/>
  <c r="E105" i="8"/>
  <c r="H101" i="8"/>
  <c r="E101" i="8"/>
  <c r="T6" i="8"/>
  <c r="R6" i="8"/>
  <c r="Q6" i="8"/>
  <c r="T4" i="8"/>
  <c r="R4" i="8"/>
  <c r="Q4" i="8"/>
  <c r="R3" i="8"/>
  <c r="Q3" i="8"/>
  <c r="T5" i="8"/>
  <c r="R5" i="8"/>
  <c r="Q5" i="8"/>
  <c r="H7" i="8"/>
  <c r="E7" i="8"/>
  <c r="H20" i="8"/>
  <c r="E20" i="8"/>
  <c r="H27" i="8"/>
  <c r="E27" i="8"/>
  <c r="H28" i="8"/>
  <c r="E28" i="8"/>
  <c r="H11" i="8"/>
  <c r="E11" i="8"/>
  <c r="H12" i="8"/>
  <c r="E12" i="8"/>
  <c r="H9" i="8"/>
  <c r="E9" i="8"/>
  <c r="H10" i="8"/>
  <c r="E10" i="8"/>
  <c r="H5" i="8"/>
  <c r="E5" i="8"/>
  <c r="H6" i="8"/>
  <c r="E6" i="8"/>
  <c r="H24" i="8"/>
  <c r="E24" i="8"/>
  <c r="H23" i="8"/>
  <c r="E23" i="8"/>
  <c r="H22" i="8"/>
  <c r="E22" i="8"/>
  <c r="H21" i="8"/>
  <c r="H18" i="8"/>
  <c r="H17" i="8"/>
  <c r="H25" i="8"/>
  <c r="H26" i="8"/>
  <c r="H3" i="8"/>
  <c r="H4" i="8"/>
  <c r="H88" i="8"/>
  <c r="H87" i="8"/>
  <c r="S5" i="8" l="1"/>
  <c r="S4" i="8"/>
  <c r="S6" i="8"/>
  <c r="S3" i="8"/>
  <c r="G19" i="6" l="1"/>
  <c r="E21" i="8"/>
  <c r="E18" i="8"/>
  <c r="E17" i="8"/>
  <c r="E25" i="8"/>
  <c r="E26" i="8"/>
  <c r="E3" i="8"/>
  <c r="E4" i="8"/>
  <c r="E88" i="8"/>
  <c r="E87" i="8"/>
  <c r="H463" i="1" l="1"/>
  <c r="H462" i="1"/>
  <c r="H459" i="1"/>
  <c r="H458" i="1"/>
  <c r="E459" i="1"/>
  <c r="E458" i="1"/>
  <c r="H253" i="1"/>
  <c r="E253" i="1"/>
  <c r="R241" i="1"/>
  <c r="Q241" i="1"/>
  <c r="R503" i="1"/>
  <c r="H496" i="1"/>
  <c r="E496" i="1"/>
  <c r="H330" i="1"/>
  <c r="E330" i="1"/>
  <c r="H239" i="1"/>
  <c r="E239" i="1"/>
  <c r="H502" i="1"/>
  <c r="E502" i="1"/>
  <c r="H237" i="1"/>
  <c r="E237" i="1"/>
  <c r="H124" i="1"/>
  <c r="E124" i="1"/>
  <c r="H511" i="1"/>
  <c r="E511" i="1"/>
  <c r="H233" i="1"/>
  <c r="E233" i="1"/>
  <c r="H331" i="1"/>
  <c r="E331" i="1"/>
  <c r="H197" i="1"/>
  <c r="E197" i="1"/>
  <c r="H231" i="1"/>
  <c r="E231" i="1"/>
  <c r="H494" i="1"/>
  <c r="E494" i="1"/>
  <c r="H229" i="1"/>
  <c r="E229" i="1"/>
  <c r="H240" i="1"/>
  <c r="E240" i="1"/>
  <c r="H238" i="1"/>
  <c r="E238" i="1"/>
  <c r="H501" i="1"/>
  <c r="E501" i="1"/>
  <c r="H236" i="1"/>
  <c r="E236" i="1"/>
  <c r="H204" i="1"/>
  <c r="E204" i="1"/>
  <c r="H123" i="1"/>
  <c r="E123" i="1"/>
  <c r="H510" i="1"/>
  <c r="E510" i="1"/>
  <c r="H232" i="1"/>
  <c r="E232" i="1"/>
  <c r="H495" i="1"/>
  <c r="E495" i="1"/>
  <c r="H230" i="1"/>
  <c r="E230" i="1"/>
  <c r="H493" i="1"/>
  <c r="E493" i="1"/>
  <c r="H492" i="1"/>
  <c r="E492" i="1"/>
  <c r="R139" i="1"/>
  <c r="H225" i="1"/>
  <c r="E225" i="1"/>
  <c r="H223" i="1"/>
  <c r="E223" i="1"/>
  <c r="T241" i="1" l="1"/>
  <c r="Q139" i="1"/>
  <c r="T139" i="1"/>
  <c r="T503" i="1"/>
  <c r="Q503" i="1"/>
  <c r="Q205" i="1"/>
  <c r="R205" i="1"/>
  <c r="T205" i="1"/>
  <c r="S241" i="1" l="1"/>
  <c r="S139" i="1"/>
  <c r="S503" i="1"/>
  <c r="S205" i="1"/>
  <c r="H221" i="1"/>
  <c r="E221" i="1"/>
  <c r="H219" i="1"/>
  <c r="E219" i="1"/>
  <c r="H217" i="1"/>
  <c r="E217" i="1"/>
  <c r="H215" i="1"/>
  <c r="E215" i="1"/>
  <c r="H213" i="1"/>
  <c r="E213" i="1"/>
  <c r="H211" i="1"/>
  <c r="E211" i="1"/>
  <c r="H209" i="1"/>
  <c r="E209" i="1"/>
  <c r="H224" i="1"/>
  <c r="E224" i="1"/>
  <c r="H222" i="1"/>
  <c r="E222" i="1"/>
  <c r="H220" i="1"/>
  <c r="E220" i="1"/>
  <c r="H218" i="1"/>
  <c r="E218" i="1"/>
  <c r="H216" i="1"/>
  <c r="E216" i="1"/>
  <c r="H214" i="1"/>
  <c r="E214" i="1"/>
  <c r="H212" i="1"/>
  <c r="E212" i="1"/>
  <c r="H210" i="1"/>
  <c r="E210" i="1"/>
  <c r="H208" i="1"/>
  <c r="E208" i="1"/>
  <c r="T374" i="1"/>
  <c r="R374" i="1"/>
  <c r="Q374" i="1"/>
  <c r="T373" i="1"/>
  <c r="R373" i="1"/>
  <c r="Q373" i="1"/>
  <c r="T372" i="1"/>
  <c r="R372" i="1"/>
  <c r="Q372" i="1"/>
  <c r="T371" i="1"/>
  <c r="R371" i="1"/>
  <c r="Q371" i="1"/>
  <c r="T370" i="1"/>
  <c r="R370" i="1"/>
  <c r="Q370" i="1"/>
  <c r="T369" i="1"/>
  <c r="R369" i="1"/>
  <c r="Q369" i="1"/>
  <c r="T368" i="1"/>
  <c r="R368" i="1"/>
  <c r="Q368" i="1"/>
  <c r="T367" i="1"/>
  <c r="R367" i="1"/>
  <c r="Q367" i="1"/>
  <c r="T366" i="1"/>
  <c r="R366" i="1"/>
  <c r="Q366" i="1"/>
  <c r="R365" i="1"/>
  <c r="Q365" i="1"/>
  <c r="T524" i="1"/>
  <c r="R524" i="1"/>
  <c r="Q524" i="1"/>
  <c r="T523" i="1"/>
  <c r="R523" i="1"/>
  <c r="Q523" i="1"/>
  <c r="T522" i="1"/>
  <c r="R522" i="1"/>
  <c r="Q522" i="1"/>
  <c r="T521" i="1"/>
  <c r="R521" i="1"/>
  <c r="Q521" i="1"/>
  <c r="T520" i="1"/>
  <c r="R520" i="1"/>
  <c r="Q520" i="1"/>
  <c r="T519" i="1"/>
  <c r="R519" i="1"/>
  <c r="Q519" i="1"/>
  <c r="T518" i="1"/>
  <c r="R518" i="1"/>
  <c r="Q518" i="1"/>
  <c r="R517" i="1"/>
  <c r="Q517" i="1"/>
  <c r="E460" i="1"/>
  <c r="H460" i="1"/>
  <c r="T716" i="1"/>
  <c r="R716" i="1"/>
  <c r="Q716" i="1"/>
  <c r="T715" i="1"/>
  <c r="R715" i="1"/>
  <c r="Q715" i="1"/>
  <c r="T714" i="1"/>
  <c r="R714" i="1"/>
  <c r="Q714" i="1"/>
  <c r="T713" i="1"/>
  <c r="R713" i="1"/>
  <c r="Q713" i="1"/>
  <c r="T712" i="1"/>
  <c r="R712" i="1"/>
  <c r="Q712" i="1"/>
  <c r="T711" i="1"/>
  <c r="R711" i="1"/>
  <c r="Q711" i="1"/>
  <c r="T710" i="1"/>
  <c r="R710" i="1"/>
  <c r="Q710" i="1"/>
  <c r="T709" i="1"/>
  <c r="R709" i="1"/>
  <c r="Q709" i="1"/>
  <c r="R708" i="1"/>
  <c r="Q708" i="1"/>
  <c r="H715" i="1"/>
  <c r="E715" i="1"/>
  <c r="H713" i="1"/>
  <c r="E713" i="1"/>
  <c r="H545" i="1"/>
  <c r="E545" i="1"/>
  <c r="H173" i="1"/>
  <c r="E173" i="1"/>
  <c r="H700" i="1"/>
  <c r="E700" i="1"/>
  <c r="H711" i="1"/>
  <c r="E711" i="1"/>
  <c r="H710" i="1"/>
  <c r="E710" i="1"/>
  <c r="H698" i="1"/>
  <c r="E698" i="1"/>
  <c r="H696" i="1"/>
  <c r="E696" i="1"/>
  <c r="H708" i="1"/>
  <c r="E708" i="1"/>
  <c r="H694" i="1"/>
  <c r="E694" i="1"/>
  <c r="H716" i="1"/>
  <c r="E716" i="1"/>
  <c r="H714" i="1"/>
  <c r="E714" i="1"/>
  <c r="H704" i="1"/>
  <c r="E704" i="1"/>
  <c r="H712" i="1"/>
  <c r="E712" i="1"/>
  <c r="H544" i="1"/>
  <c r="E544" i="1"/>
  <c r="H172" i="1"/>
  <c r="E172" i="1"/>
  <c r="H699" i="1"/>
  <c r="E699" i="1"/>
  <c r="H709" i="1"/>
  <c r="E709" i="1"/>
  <c r="H697" i="1"/>
  <c r="E697" i="1"/>
  <c r="H695" i="1"/>
  <c r="E695" i="1"/>
  <c r="H641" i="1"/>
  <c r="E641" i="1"/>
  <c r="H524" i="1"/>
  <c r="E524" i="1"/>
  <c r="H558" i="1"/>
  <c r="E558" i="1"/>
  <c r="H535" i="1"/>
  <c r="E535" i="1"/>
  <c r="H703" i="1"/>
  <c r="E703" i="1"/>
  <c r="H160" i="1"/>
  <c r="E160" i="1"/>
  <c r="H630" i="1"/>
  <c r="E630" i="1"/>
  <c r="H578" i="1"/>
  <c r="E578" i="1"/>
  <c r="H518" i="1"/>
  <c r="E518" i="1"/>
  <c r="H576" i="1"/>
  <c r="E576" i="1"/>
  <c r="H642" i="1"/>
  <c r="E642" i="1"/>
  <c r="H581" i="1"/>
  <c r="E581" i="1"/>
  <c r="H523" i="1"/>
  <c r="E523" i="1"/>
  <c r="H570" i="1"/>
  <c r="E570" i="1"/>
  <c r="H534" i="1"/>
  <c r="E534" i="1"/>
  <c r="H701" i="1"/>
  <c r="E701" i="1"/>
  <c r="H631" i="1"/>
  <c r="E631" i="1"/>
  <c r="H156" i="1"/>
  <c r="E156" i="1"/>
  <c r="H577" i="1"/>
  <c r="E577" i="1"/>
  <c r="H517" i="1"/>
  <c r="E517" i="1"/>
  <c r="H500" i="1"/>
  <c r="E500" i="1"/>
  <c r="H133" i="1"/>
  <c r="E133" i="1"/>
  <c r="H369" i="1"/>
  <c r="E369" i="1"/>
  <c r="H499" i="1"/>
  <c r="E499" i="1"/>
  <c r="H132" i="1"/>
  <c r="E132" i="1"/>
  <c r="H368" i="1"/>
  <c r="E368" i="1"/>
  <c r="H137" i="1"/>
  <c r="E137" i="1"/>
  <c r="H513" i="1"/>
  <c r="E513" i="1"/>
  <c r="H235" i="1"/>
  <c r="E235" i="1"/>
  <c r="H498" i="1"/>
  <c r="E498" i="1"/>
  <c r="H122" i="1"/>
  <c r="E122" i="1"/>
  <c r="H184" i="1"/>
  <c r="E184" i="1"/>
  <c r="H131" i="1"/>
  <c r="E131" i="1"/>
  <c r="H120" i="1"/>
  <c r="E120" i="1"/>
  <c r="H129" i="1"/>
  <c r="E129" i="1"/>
  <c r="H118" i="1"/>
  <c r="E118" i="1"/>
  <c r="H138" i="1"/>
  <c r="E138" i="1"/>
  <c r="H136" i="1"/>
  <c r="E136" i="1"/>
  <c r="H125" i="1"/>
  <c r="E125" i="1"/>
  <c r="H512" i="1"/>
  <c r="E512" i="1"/>
  <c r="H234" i="1"/>
  <c r="E234" i="1"/>
  <c r="H497" i="1"/>
  <c r="E497" i="1"/>
  <c r="H121" i="1"/>
  <c r="E121" i="1"/>
  <c r="H183" i="1"/>
  <c r="E183" i="1"/>
  <c r="H130" i="1"/>
  <c r="E130" i="1"/>
  <c r="H119" i="1"/>
  <c r="E119" i="1"/>
  <c r="R717" i="1" l="1"/>
  <c r="T717" i="1"/>
  <c r="Q717" i="1"/>
  <c r="Q375" i="1"/>
  <c r="T375" i="1"/>
  <c r="R375" i="1"/>
  <c r="Q549" i="1"/>
  <c r="T549" i="1"/>
  <c r="R549" i="1"/>
  <c r="Q525" i="1"/>
  <c r="R525" i="1"/>
  <c r="T525" i="1"/>
  <c r="R177" i="1"/>
  <c r="T177" i="1"/>
  <c r="S373" i="1"/>
  <c r="S366" i="1"/>
  <c r="S368" i="1"/>
  <c r="S519" i="1"/>
  <c r="S521" i="1"/>
  <c r="S518" i="1"/>
  <c r="S365" i="1"/>
  <c r="S371" i="1"/>
  <c r="S370" i="1"/>
  <c r="S523" i="1"/>
  <c r="S517" i="1"/>
  <c r="S372" i="1"/>
  <c r="S520" i="1"/>
  <c r="S367" i="1"/>
  <c r="S524" i="1"/>
  <c r="S369" i="1"/>
  <c r="S374" i="1"/>
  <c r="S522" i="1"/>
  <c r="S710" i="1"/>
  <c r="S713" i="1"/>
  <c r="S715" i="1"/>
  <c r="S708" i="1"/>
  <c r="S712" i="1"/>
  <c r="S714" i="1"/>
  <c r="S716" i="1"/>
  <c r="S709" i="1"/>
  <c r="S711" i="1"/>
  <c r="S717" i="1" l="1"/>
  <c r="S375" i="1"/>
  <c r="S549" i="1"/>
  <c r="S525" i="1"/>
  <c r="S177" i="1"/>
  <c r="H666" i="1"/>
  <c r="H665" i="1"/>
  <c r="H617" i="1"/>
  <c r="E617" i="1"/>
  <c r="H657" i="1"/>
  <c r="E657" i="1"/>
  <c r="H615" i="1"/>
  <c r="E615" i="1"/>
  <c r="H612" i="1"/>
  <c r="H685" i="1"/>
  <c r="E685" i="1"/>
  <c r="H589" i="1"/>
  <c r="E589" i="1"/>
  <c r="H663" i="1"/>
  <c r="E663" i="1"/>
  <c r="H587" i="1"/>
  <c r="E587" i="1"/>
  <c r="H618" i="1"/>
  <c r="E618" i="1"/>
  <c r="H658" i="1"/>
  <c r="E658" i="1"/>
  <c r="H616" i="1"/>
  <c r="E616" i="1"/>
  <c r="H686" i="1"/>
  <c r="E686" i="1"/>
  <c r="H613" i="1"/>
  <c r="H668" i="1"/>
  <c r="H590" i="1"/>
  <c r="E590" i="1"/>
  <c r="H588" i="1"/>
  <c r="E588" i="1"/>
  <c r="H599" i="1"/>
  <c r="E599" i="1"/>
  <c r="H598" i="1"/>
  <c r="E598" i="1"/>
  <c r="H672" i="1"/>
  <c r="E672" i="1"/>
  <c r="H671" i="1"/>
  <c r="H595" i="1"/>
  <c r="E595" i="1"/>
  <c r="H594" i="1"/>
  <c r="E594" i="1"/>
  <c r="H644" i="1"/>
  <c r="E644" i="1"/>
  <c r="H640" i="1"/>
  <c r="E640" i="1"/>
  <c r="H675" i="1"/>
  <c r="E675" i="1"/>
  <c r="H600" i="1"/>
  <c r="E600" i="1"/>
  <c r="H673" i="1"/>
  <c r="E673" i="1"/>
  <c r="H596" i="1"/>
  <c r="E596" i="1"/>
  <c r="H430" i="1"/>
  <c r="E430" i="1"/>
  <c r="H592" i="1"/>
  <c r="E592" i="1"/>
  <c r="H611" i="1"/>
  <c r="E611" i="1"/>
  <c r="H609" i="1"/>
  <c r="E609" i="1"/>
  <c r="H607" i="1"/>
  <c r="E607" i="1"/>
  <c r="H605" i="1"/>
  <c r="E605" i="1"/>
  <c r="H662" i="1"/>
  <c r="E662" i="1"/>
  <c r="H643" i="1"/>
  <c r="E643" i="1"/>
  <c r="H676" i="1"/>
  <c r="E676" i="1"/>
  <c r="H639" i="1"/>
  <c r="E639" i="1"/>
  <c r="H674" i="1"/>
  <c r="E674" i="1"/>
  <c r="H597" i="1"/>
  <c r="E597" i="1"/>
  <c r="H670" i="1"/>
  <c r="H593" i="1"/>
  <c r="E593" i="1"/>
  <c r="H429" i="1"/>
  <c r="E429" i="1"/>
  <c r="H591" i="1"/>
  <c r="E591" i="1"/>
  <c r="H610" i="1"/>
  <c r="E610" i="1"/>
  <c r="H608" i="1"/>
  <c r="E608" i="1"/>
  <c r="H606" i="1"/>
  <c r="E606" i="1"/>
  <c r="H604" i="1"/>
  <c r="E604" i="1"/>
  <c r="H690" i="1"/>
  <c r="E690" i="1"/>
  <c r="H689" i="1"/>
  <c r="E689" i="1"/>
  <c r="H688" i="1"/>
  <c r="E688" i="1"/>
  <c r="H687" i="1"/>
  <c r="E687" i="1"/>
  <c r="H159" i="1"/>
  <c r="E159" i="1"/>
  <c r="H158" i="1"/>
  <c r="E158" i="1"/>
  <c r="H157" i="1"/>
  <c r="E157" i="1"/>
  <c r="H683" i="1"/>
  <c r="E683" i="1"/>
  <c r="H682" i="1"/>
  <c r="E682" i="1"/>
  <c r="H681" i="1"/>
  <c r="E681" i="1"/>
  <c r="H680" i="1"/>
  <c r="E680" i="1"/>
  <c r="H619" i="1"/>
  <c r="E619" i="1"/>
  <c r="H560" i="1"/>
  <c r="E560" i="1"/>
  <c r="H547" i="1"/>
  <c r="E547" i="1"/>
  <c r="H486" i="1"/>
  <c r="E486" i="1"/>
  <c r="H580" i="1"/>
  <c r="E580" i="1"/>
  <c r="H522" i="1"/>
  <c r="E522" i="1"/>
  <c r="H466" i="1"/>
  <c r="E466" i="1"/>
  <c r="H569" i="1"/>
  <c r="E569" i="1"/>
  <c r="H556" i="1"/>
  <c r="E556" i="1"/>
  <c r="H533" i="1"/>
  <c r="E533" i="1"/>
  <c r="H249" i="1"/>
  <c r="E249" i="1"/>
  <c r="T573" i="1"/>
  <c r="R573" i="1"/>
  <c r="Q573" i="1"/>
  <c r="H567" i="1"/>
  <c r="E567" i="1"/>
  <c r="H543" i="1"/>
  <c r="E543" i="1"/>
  <c r="H554" i="1"/>
  <c r="E554" i="1"/>
  <c r="H478" i="1"/>
  <c r="E478" i="1"/>
  <c r="H529" i="1"/>
  <c r="E529" i="1"/>
  <c r="H457" i="1"/>
  <c r="E457" i="1"/>
  <c r="H541" i="1"/>
  <c r="E541" i="1"/>
  <c r="H565" i="1"/>
  <c r="E565" i="1"/>
  <c r="H552" i="1"/>
  <c r="E552" i="1"/>
  <c r="H620" i="1"/>
  <c r="E620" i="1"/>
  <c r="H561" i="1"/>
  <c r="E561" i="1"/>
  <c r="H548" i="1"/>
  <c r="E548" i="1"/>
  <c r="H559" i="1"/>
  <c r="E559" i="1"/>
  <c r="H536" i="1"/>
  <c r="E536" i="1"/>
  <c r="H467" i="1"/>
  <c r="E467" i="1"/>
  <c r="H546" i="1"/>
  <c r="E546" i="1"/>
  <c r="H557" i="1"/>
  <c r="E557" i="1"/>
  <c r="H579" i="1"/>
  <c r="E579" i="1"/>
  <c r="H481" i="1"/>
  <c r="E481" i="1"/>
  <c r="H521" i="1"/>
  <c r="E521" i="1"/>
  <c r="H532" i="1"/>
  <c r="E532" i="1"/>
  <c r="H568" i="1"/>
  <c r="E568" i="1"/>
  <c r="H555" i="1"/>
  <c r="E555" i="1"/>
  <c r="H248" i="1"/>
  <c r="E248" i="1"/>
  <c r="H566" i="1"/>
  <c r="E566" i="1"/>
  <c r="H542" i="1"/>
  <c r="E542" i="1"/>
  <c r="H474" i="1"/>
  <c r="E474" i="1"/>
  <c r="H553" i="1"/>
  <c r="E553" i="1"/>
  <c r="H434" i="1"/>
  <c r="E434" i="1"/>
  <c r="H654" i="1"/>
  <c r="E654" i="1"/>
  <c r="H634" i="1"/>
  <c r="E634" i="1"/>
  <c r="H442" i="1"/>
  <c r="E442" i="1"/>
  <c r="H425" i="1"/>
  <c r="E425" i="1"/>
  <c r="H435" i="1"/>
  <c r="E435" i="1"/>
  <c r="H433" i="1"/>
  <c r="E433" i="1"/>
  <c r="H653" i="1"/>
  <c r="E653" i="1"/>
  <c r="H633" i="1"/>
  <c r="E633" i="1"/>
  <c r="H441" i="1"/>
  <c r="E441" i="1"/>
  <c r="H636" i="1"/>
  <c r="E636" i="1"/>
  <c r="H669" i="1"/>
  <c r="H684" i="1"/>
  <c r="E684" i="1"/>
  <c r="H656" i="1"/>
  <c r="E656" i="1"/>
  <c r="H614" i="1"/>
  <c r="H629" i="1"/>
  <c r="E629" i="1"/>
  <c r="H628" i="1"/>
  <c r="E628" i="1"/>
  <c r="H582" i="1"/>
  <c r="E582" i="1"/>
  <c r="H571" i="1"/>
  <c r="E571" i="1"/>
  <c r="H637" i="1"/>
  <c r="E637" i="1"/>
  <c r="H432" i="1"/>
  <c r="E432" i="1"/>
  <c r="H632" i="1"/>
  <c r="E632" i="1"/>
  <c r="H650" i="1"/>
  <c r="E650" i="1"/>
  <c r="H626" i="1"/>
  <c r="E626" i="1"/>
  <c r="H648" i="1"/>
  <c r="E648" i="1"/>
  <c r="H624" i="1"/>
  <c r="E624" i="1"/>
  <c r="H583" i="1"/>
  <c r="E583" i="1"/>
  <c r="H572" i="1"/>
  <c r="E572" i="1"/>
  <c r="H638" i="1"/>
  <c r="E638" i="1"/>
  <c r="H655" i="1"/>
  <c r="E655" i="1"/>
  <c r="H635" i="1"/>
  <c r="E635" i="1"/>
  <c r="H428" i="1"/>
  <c r="E428" i="1"/>
  <c r="H627" i="1"/>
  <c r="E627" i="1"/>
  <c r="H649" i="1"/>
  <c r="E649" i="1"/>
  <c r="H625" i="1"/>
  <c r="E625" i="1"/>
  <c r="H450" i="1"/>
  <c r="E450" i="1"/>
  <c r="H485" i="1"/>
  <c r="E485" i="1"/>
  <c r="H483" i="1"/>
  <c r="E483" i="1"/>
  <c r="H465" i="1"/>
  <c r="E465" i="1"/>
  <c r="H652" i="1"/>
  <c r="E652" i="1"/>
  <c r="H444" i="1"/>
  <c r="E444" i="1"/>
  <c r="H477" i="1"/>
  <c r="E477" i="1"/>
  <c r="H456" i="1"/>
  <c r="E456" i="1"/>
  <c r="H454" i="1"/>
  <c r="E454" i="1"/>
  <c r="H470" i="1"/>
  <c r="E470" i="1"/>
  <c r="H449" i="1"/>
  <c r="E449" i="1"/>
  <c r="H484" i="1"/>
  <c r="E484" i="1"/>
  <c r="H482" i="1"/>
  <c r="E482" i="1"/>
  <c r="H464" i="1"/>
  <c r="E464" i="1"/>
  <c r="H651" i="1"/>
  <c r="E651" i="1"/>
  <c r="H443" i="1"/>
  <c r="E443" i="1"/>
  <c r="H476" i="1"/>
  <c r="E476" i="1"/>
  <c r="H455" i="1"/>
  <c r="E455" i="1"/>
  <c r="H469" i="1"/>
  <c r="E469" i="1"/>
  <c r="H448" i="1"/>
  <c r="E448" i="1"/>
  <c r="H420" i="1"/>
  <c r="E420" i="1"/>
  <c r="H446" i="1"/>
  <c r="E446" i="1"/>
  <c r="H418" i="1"/>
  <c r="E418" i="1"/>
  <c r="H427" i="1"/>
  <c r="E427" i="1"/>
  <c r="H416" i="1"/>
  <c r="E416" i="1"/>
  <c r="H440" i="1"/>
  <c r="E440" i="1"/>
  <c r="H414" i="1"/>
  <c r="E414" i="1"/>
  <c r="H468" i="1"/>
  <c r="E468" i="1"/>
  <c r="H421" i="1"/>
  <c r="E421" i="1"/>
  <c r="H447" i="1"/>
  <c r="E447" i="1"/>
  <c r="H419" i="1"/>
  <c r="E419" i="1"/>
  <c r="H445" i="1"/>
  <c r="E445" i="1"/>
  <c r="H417" i="1"/>
  <c r="E417" i="1"/>
  <c r="H426" i="1"/>
  <c r="E426" i="1"/>
  <c r="H415" i="1"/>
  <c r="E415" i="1"/>
  <c r="H439" i="1"/>
  <c r="E439" i="1"/>
  <c r="H165" i="1"/>
  <c r="E165" i="1"/>
  <c r="H190" i="1"/>
  <c r="E190" i="1"/>
  <c r="H176" i="1"/>
  <c r="H175" i="1"/>
  <c r="H174" i="1"/>
  <c r="H203" i="1"/>
  <c r="H202" i="1"/>
  <c r="H182" i="1"/>
  <c r="H181" i="1"/>
  <c r="H180" i="1"/>
  <c r="H193" i="1"/>
  <c r="H192" i="1"/>
  <c r="H191" i="1"/>
  <c r="H164" i="1"/>
  <c r="H163" i="1"/>
  <c r="H162" i="1"/>
  <c r="H161" i="1"/>
  <c r="H186" i="1"/>
  <c r="H185" i="1"/>
  <c r="H520" i="1"/>
  <c r="H519" i="1"/>
  <c r="H169" i="1"/>
  <c r="H189" i="1"/>
  <c r="H188" i="1"/>
  <c r="H187" i="1"/>
  <c r="H345" i="1"/>
  <c r="H344" i="1"/>
  <c r="H201" i="1"/>
  <c r="H200" i="1"/>
  <c r="H343" i="1"/>
  <c r="H342" i="1"/>
  <c r="H155" i="1"/>
  <c r="H151" i="1"/>
  <c r="H150" i="1"/>
  <c r="H149" i="1"/>
  <c r="H148" i="1"/>
  <c r="H147" i="1"/>
  <c r="H199" i="1"/>
  <c r="H198" i="1"/>
  <c r="H531" i="1"/>
  <c r="H530" i="1"/>
  <c r="H144" i="1"/>
  <c r="H143" i="1"/>
  <c r="H142" i="1"/>
  <c r="V165" i="1" l="1"/>
  <c r="W165" i="1" s="1"/>
  <c r="V190" i="1"/>
  <c r="W190" i="1" s="1"/>
  <c r="T584" i="1"/>
  <c r="Q584" i="1"/>
  <c r="R584" i="1"/>
  <c r="R422" i="1"/>
  <c r="T422" i="1"/>
  <c r="Q422" i="1"/>
  <c r="V674" i="1"/>
  <c r="W674" i="1" s="1"/>
  <c r="V673" i="1"/>
  <c r="W673" i="1" s="1"/>
  <c r="V652" i="1"/>
  <c r="W652" i="1" s="1"/>
  <c r="V648" i="1"/>
  <c r="W648" i="1" s="1"/>
  <c r="V684" i="1"/>
  <c r="W684" i="1" s="1"/>
  <c r="V653" i="1"/>
  <c r="W653" i="1" s="1"/>
  <c r="V654" i="1"/>
  <c r="W654" i="1" s="1"/>
  <c r="V681" i="1"/>
  <c r="W681" i="1" s="1"/>
  <c r="V676" i="1"/>
  <c r="W676" i="1" s="1"/>
  <c r="V675" i="1"/>
  <c r="W675" i="1" s="1"/>
  <c r="V650" i="1"/>
  <c r="W650" i="1" s="1"/>
  <c r="V655" i="1"/>
  <c r="W655" i="1" s="1"/>
  <c r="V651" i="1"/>
  <c r="W651" i="1" s="1"/>
  <c r="V656" i="1"/>
  <c r="W656" i="1" s="1"/>
  <c r="V680" i="1"/>
  <c r="W680" i="1" s="1"/>
  <c r="V682" i="1"/>
  <c r="W682" i="1" s="1"/>
  <c r="V686" i="1"/>
  <c r="W686" i="1" s="1"/>
  <c r="V670" i="1"/>
  <c r="W670" i="1" s="1"/>
  <c r="V662" i="1"/>
  <c r="W662" i="1" s="1"/>
  <c r="V685" i="1"/>
  <c r="W685" i="1" s="1"/>
  <c r="V690" i="1"/>
  <c r="W690" i="1" s="1"/>
  <c r="V658" i="1"/>
  <c r="W658" i="1" s="1"/>
  <c r="V649" i="1"/>
  <c r="W649" i="1" s="1"/>
  <c r="V448" i="1"/>
  <c r="W448" i="1" s="1"/>
  <c r="V484" i="1"/>
  <c r="W484" i="1" s="1"/>
  <c r="V483" i="1"/>
  <c r="W483" i="1" s="1"/>
  <c r="V569" i="1"/>
  <c r="W569" i="1" s="1"/>
  <c r="V560" i="1"/>
  <c r="W560" i="1" s="1"/>
  <c r="V608" i="1"/>
  <c r="W608" i="1" s="1"/>
  <c r="V597" i="1"/>
  <c r="W597" i="1" s="1"/>
  <c r="V605" i="1"/>
  <c r="W605" i="1" s="1"/>
  <c r="V596" i="1"/>
  <c r="W596" i="1" s="1"/>
  <c r="V588" i="1"/>
  <c r="W588" i="1" s="1"/>
  <c r="V440" i="1"/>
  <c r="W440" i="1" s="1"/>
  <c r="V420" i="1"/>
  <c r="W420" i="1" s="1"/>
  <c r="V477" i="1"/>
  <c r="W477" i="1" s="1"/>
  <c r="V614" i="1"/>
  <c r="W614" i="1" s="1"/>
  <c r="V568" i="1"/>
  <c r="W568" i="1" s="1"/>
  <c r="V546" i="1"/>
  <c r="W546" i="1" s="1"/>
  <c r="V567" i="1"/>
  <c r="W567" i="1" s="1"/>
  <c r="V449" i="1"/>
  <c r="W449" i="1" s="1"/>
  <c r="V442" i="1"/>
  <c r="W442" i="1" s="1"/>
  <c r="V542" i="1"/>
  <c r="W542" i="1" s="1"/>
  <c r="V561" i="1"/>
  <c r="W561" i="1" s="1"/>
  <c r="V529" i="1"/>
  <c r="W529" i="1" s="1"/>
  <c r="V619" i="1"/>
  <c r="W619" i="1" s="1"/>
  <c r="V610" i="1"/>
  <c r="W610" i="1" s="1"/>
  <c r="V607" i="1"/>
  <c r="W607" i="1" s="1"/>
  <c r="V428" i="1"/>
  <c r="W428" i="1" s="1"/>
  <c r="V552" i="1"/>
  <c r="W552" i="1" s="1"/>
  <c r="V249" i="1"/>
  <c r="W249" i="1" s="1"/>
  <c r="V580" i="1"/>
  <c r="W580" i="1" s="1"/>
  <c r="V429" i="1"/>
  <c r="W429" i="1" s="1"/>
  <c r="V611" i="1"/>
  <c r="W611" i="1" s="1"/>
  <c r="V613" i="1"/>
  <c r="W613" i="1" s="1"/>
  <c r="V617" i="1"/>
  <c r="W617" i="1" s="1"/>
  <c r="V593" i="1"/>
  <c r="W593" i="1" s="1"/>
  <c r="V643" i="1"/>
  <c r="W643" i="1" s="1"/>
  <c r="V592" i="1"/>
  <c r="W592" i="1" s="1"/>
  <c r="V640" i="1"/>
  <c r="W640" i="1" s="1"/>
  <c r="V598" i="1"/>
  <c r="W598" i="1" s="1"/>
  <c r="V589" i="1"/>
  <c r="W589" i="1" s="1"/>
  <c r="V421" i="1"/>
  <c r="W421" i="1" s="1"/>
  <c r="V624" i="1"/>
  <c r="W624" i="1" s="1"/>
  <c r="V634" i="1"/>
  <c r="W634" i="1" s="1"/>
  <c r="V522" i="1"/>
  <c r="W522" i="1" s="1"/>
  <c r="V591" i="1"/>
  <c r="W591" i="1" s="1"/>
  <c r="V600" i="1"/>
  <c r="W600" i="1" s="1"/>
  <c r="V587" i="1"/>
  <c r="W587" i="1" s="1"/>
  <c r="V468" i="1"/>
  <c r="W468" i="1" s="1"/>
  <c r="V632" i="1"/>
  <c r="W632" i="1" s="1"/>
  <c r="V470" i="1"/>
  <c r="W470" i="1" s="1"/>
  <c r="V433" i="1"/>
  <c r="W433" i="1" s="1"/>
  <c r="V434" i="1"/>
  <c r="W434" i="1" s="1"/>
  <c r="V565" i="1"/>
  <c r="W565" i="1" s="1"/>
  <c r="V533" i="1"/>
  <c r="W533" i="1" s="1"/>
  <c r="V445" i="1"/>
  <c r="W445" i="1" s="1"/>
  <c r="V455" i="1"/>
  <c r="W455" i="1" s="1"/>
  <c r="V454" i="1"/>
  <c r="W454" i="1" s="1"/>
  <c r="V625" i="1"/>
  <c r="W625" i="1" s="1"/>
  <c r="V637" i="1"/>
  <c r="W637" i="1" s="1"/>
  <c r="V638" i="1"/>
  <c r="W638" i="1" s="1"/>
  <c r="V450" i="1"/>
  <c r="W450" i="1" s="1"/>
  <c r="V582" i="1"/>
  <c r="W582" i="1" s="1"/>
  <c r="V620" i="1"/>
  <c r="W620" i="1" s="1"/>
  <c r="V427" i="1"/>
  <c r="W427" i="1" s="1"/>
  <c r="V521" i="1"/>
  <c r="W521" i="1" s="1"/>
  <c r="V583" i="1"/>
  <c r="W583" i="1" s="1"/>
  <c r="V435" i="1"/>
  <c r="W435" i="1" s="1"/>
  <c r="V556" i="1"/>
  <c r="W556" i="1" s="1"/>
  <c r="V547" i="1"/>
  <c r="W547" i="1" s="1"/>
  <c r="V606" i="1"/>
  <c r="W606" i="1" s="1"/>
  <c r="V430" i="1"/>
  <c r="W430" i="1" s="1"/>
  <c r="V644" i="1"/>
  <c r="W644" i="1" s="1"/>
  <c r="V599" i="1"/>
  <c r="W599" i="1" s="1"/>
  <c r="V616" i="1"/>
  <c r="W616" i="1" s="1"/>
  <c r="V426" i="1"/>
  <c r="W426" i="1" s="1"/>
  <c r="V416" i="1"/>
  <c r="W416" i="1" s="1"/>
  <c r="V417" i="1"/>
  <c r="W417" i="1" s="1"/>
  <c r="V469" i="1"/>
  <c r="W469" i="1" s="1"/>
  <c r="V536" i="1"/>
  <c r="W536" i="1" s="1"/>
  <c r="V418" i="1"/>
  <c r="W418" i="1" s="1"/>
  <c r="V432" i="1"/>
  <c r="W432" i="1" s="1"/>
  <c r="V482" i="1"/>
  <c r="W482" i="1" s="1"/>
  <c r="V465" i="1"/>
  <c r="W465" i="1" s="1"/>
  <c r="V626" i="1"/>
  <c r="W626" i="1" s="1"/>
  <c r="V446" i="1"/>
  <c r="W446" i="1" s="1"/>
  <c r="V476" i="1"/>
  <c r="W476" i="1" s="1"/>
  <c r="V456" i="1"/>
  <c r="W456" i="1" s="1"/>
  <c r="V555" i="1"/>
  <c r="W555" i="1" s="1"/>
  <c r="V557" i="1"/>
  <c r="W557" i="1" s="1"/>
  <c r="V543" i="1"/>
  <c r="W543" i="1" s="1"/>
  <c r="S573" i="1"/>
  <c r="H336" i="1"/>
  <c r="E336" i="1"/>
  <c r="T324" i="1"/>
  <c r="R324" i="1"/>
  <c r="Q324" i="1"/>
  <c r="T323" i="1"/>
  <c r="R323" i="1"/>
  <c r="Q323" i="1"/>
  <c r="T322" i="1"/>
  <c r="R322" i="1"/>
  <c r="Q322" i="1"/>
  <c r="T321" i="1"/>
  <c r="R321" i="1"/>
  <c r="Q321" i="1"/>
  <c r="T320" i="1"/>
  <c r="R320" i="1"/>
  <c r="Q320" i="1"/>
  <c r="T319" i="1"/>
  <c r="R319" i="1"/>
  <c r="Q319" i="1"/>
  <c r="T318" i="1"/>
  <c r="R318" i="1"/>
  <c r="Q318" i="1"/>
  <c r="R317" i="1"/>
  <c r="Q317" i="1"/>
  <c r="T280" i="1"/>
  <c r="R280" i="1"/>
  <c r="Q280" i="1"/>
  <c r="T275" i="1"/>
  <c r="R275" i="1"/>
  <c r="Q275" i="1"/>
  <c r="T274" i="1"/>
  <c r="R274" i="1"/>
  <c r="Q274" i="1"/>
  <c r="T273" i="1"/>
  <c r="R273" i="1"/>
  <c r="Q273" i="1"/>
  <c r="T272" i="1"/>
  <c r="R272" i="1"/>
  <c r="Q272" i="1"/>
  <c r="R271" i="1"/>
  <c r="Q271" i="1"/>
  <c r="R257" i="1"/>
  <c r="R268" i="1" s="1"/>
  <c r="Q257" i="1"/>
  <c r="Q268" i="1" s="1"/>
  <c r="E335" i="1"/>
  <c r="E334" i="1"/>
  <c r="E333" i="1"/>
  <c r="E332" i="1"/>
  <c r="E329" i="1"/>
  <c r="E488" i="1"/>
  <c r="E487" i="1"/>
  <c r="E135" i="1"/>
  <c r="E134" i="1"/>
  <c r="E509" i="1"/>
  <c r="E508" i="1"/>
  <c r="E507" i="1"/>
  <c r="E506" i="1"/>
  <c r="E252" i="1"/>
  <c r="E251" i="1"/>
  <c r="E322" i="1"/>
  <c r="E321" i="1"/>
  <c r="E320" i="1"/>
  <c r="E319" i="1"/>
  <c r="E318" i="1"/>
  <c r="E317" i="1"/>
  <c r="E324" i="1"/>
  <c r="E323" i="1"/>
  <c r="E250" i="1"/>
  <c r="E306" i="1"/>
  <c r="E305" i="1"/>
  <c r="E304" i="1"/>
  <c r="E300" i="1"/>
  <c r="E299" i="1"/>
  <c r="E295" i="1"/>
  <c r="E294" i="1"/>
  <c r="E293" i="1"/>
  <c r="E292" i="1"/>
  <c r="E291" i="1"/>
  <c r="E289" i="1"/>
  <c r="E286" i="1"/>
  <c r="E285" i="1"/>
  <c r="E284" i="1"/>
  <c r="E280" i="1"/>
  <c r="E279" i="1"/>
  <c r="E278" i="1"/>
  <c r="E277" i="1"/>
  <c r="E276" i="1"/>
  <c r="E275" i="1"/>
  <c r="E274" i="1"/>
  <c r="E273" i="1"/>
  <c r="E272" i="1"/>
  <c r="E271" i="1"/>
  <c r="E267" i="1"/>
  <c r="E266" i="1"/>
  <c r="E265" i="1"/>
  <c r="V265" i="1" s="1"/>
  <c r="W265" i="1" s="1"/>
  <c r="E263" i="1"/>
  <c r="E261" i="1"/>
  <c r="E260" i="1"/>
  <c r="E259" i="1"/>
  <c r="E258" i="1"/>
  <c r="E257" i="1"/>
  <c r="E297" i="1"/>
  <c r="E313" i="1"/>
  <c r="E312" i="1"/>
  <c r="E311" i="1"/>
  <c r="E310" i="1"/>
  <c r="E309" i="1"/>
  <c r="E308" i="1"/>
  <c r="E307" i="1"/>
  <c r="E403" i="1"/>
  <c r="E402" i="1"/>
  <c r="E247" i="1"/>
  <c r="E246" i="1"/>
  <c r="E245" i="1"/>
  <c r="E244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4" i="1"/>
  <c r="E373" i="1"/>
  <c r="E372" i="1"/>
  <c r="E480" i="1"/>
  <c r="E479" i="1"/>
  <c r="E146" i="1"/>
  <c r="V146" i="1" s="1"/>
  <c r="W146" i="1" s="1"/>
  <c r="E145" i="1"/>
  <c r="V145" i="1" s="1"/>
  <c r="W145" i="1" s="1"/>
  <c r="E367" i="1"/>
  <c r="E366" i="1"/>
  <c r="E365" i="1"/>
  <c r="E361" i="1"/>
  <c r="E360" i="1"/>
  <c r="E359" i="1"/>
  <c r="E358" i="1"/>
  <c r="E357" i="1"/>
  <c r="E356" i="1"/>
  <c r="E355" i="1"/>
  <c r="E354" i="1"/>
  <c r="E353" i="1"/>
  <c r="E352" i="1"/>
  <c r="E410" i="1"/>
  <c r="E409" i="1"/>
  <c r="E408" i="1"/>
  <c r="E407" i="1"/>
  <c r="E406" i="1"/>
  <c r="E405" i="1"/>
  <c r="E404" i="1"/>
  <c r="E401" i="1"/>
  <c r="E400" i="1"/>
  <c r="E399" i="1"/>
  <c r="E348" i="1"/>
  <c r="E347" i="1"/>
  <c r="E346" i="1"/>
  <c r="E371" i="1"/>
  <c r="E370" i="1"/>
  <c r="E171" i="1"/>
  <c r="V171" i="1" s="1"/>
  <c r="W171" i="1" s="1"/>
  <c r="E170" i="1"/>
  <c r="E341" i="1"/>
  <c r="E340" i="1"/>
  <c r="E176" i="1"/>
  <c r="V176" i="1" s="1"/>
  <c r="W176" i="1" s="1"/>
  <c r="E175" i="1"/>
  <c r="V175" i="1" s="1"/>
  <c r="W175" i="1" s="1"/>
  <c r="E174" i="1"/>
  <c r="V174" i="1" s="1"/>
  <c r="W174" i="1" s="1"/>
  <c r="E203" i="1"/>
  <c r="E202" i="1"/>
  <c r="E182" i="1"/>
  <c r="V182" i="1" s="1"/>
  <c r="W182" i="1" s="1"/>
  <c r="E181" i="1"/>
  <c r="V181" i="1" s="1"/>
  <c r="W181" i="1" s="1"/>
  <c r="E180" i="1"/>
  <c r="V180" i="1" s="1"/>
  <c r="W180" i="1" s="1"/>
  <c r="E193" i="1"/>
  <c r="V193" i="1" s="1"/>
  <c r="W193" i="1" s="1"/>
  <c r="E192" i="1"/>
  <c r="E191" i="1"/>
  <c r="E164" i="1"/>
  <c r="E163" i="1"/>
  <c r="V163" i="1" s="1"/>
  <c r="W163" i="1" s="1"/>
  <c r="E162" i="1"/>
  <c r="V162" i="1" s="1"/>
  <c r="W162" i="1" s="1"/>
  <c r="E161" i="1"/>
  <c r="V161" i="1" s="1"/>
  <c r="W161" i="1" s="1"/>
  <c r="E186" i="1"/>
  <c r="V186" i="1" s="1"/>
  <c r="W186" i="1" s="1"/>
  <c r="E185" i="1"/>
  <c r="V185" i="1" s="1"/>
  <c r="W185" i="1" s="1"/>
  <c r="E520" i="1"/>
  <c r="V520" i="1" s="1"/>
  <c r="W520" i="1" s="1"/>
  <c r="E519" i="1"/>
  <c r="V519" i="1" s="1"/>
  <c r="W519" i="1" s="1"/>
  <c r="E169" i="1"/>
  <c r="V169" i="1" s="1"/>
  <c r="W169" i="1" s="1"/>
  <c r="E189" i="1"/>
  <c r="V189" i="1" s="1"/>
  <c r="W189" i="1" s="1"/>
  <c r="E188" i="1"/>
  <c r="E187" i="1"/>
  <c r="E345" i="1"/>
  <c r="V345" i="1" s="1"/>
  <c r="W345" i="1" s="1"/>
  <c r="E344" i="1"/>
  <c r="V344" i="1" s="1"/>
  <c r="W344" i="1" s="1"/>
  <c r="E201" i="1"/>
  <c r="E200" i="1"/>
  <c r="E343" i="1"/>
  <c r="V343" i="1" s="1"/>
  <c r="W343" i="1" s="1"/>
  <c r="E342" i="1"/>
  <c r="V342" i="1" s="1"/>
  <c r="W342" i="1" s="1"/>
  <c r="E155" i="1"/>
  <c r="V155" i="1" s="1"/>
  <c r="W155" i="1" s="1"/>
  <c r="E151" i="1"/>
  <c r="V151" i="1" s="1"/>
  <c r="W151" i="1" s="1"/>
  <c r="E150" i="1"/>
  <c r="V150" i="1" s="1"/>
  <c r="W150" i="1" s="1"/>
  <c r="E149" i="1"/>
  <c r="V149" i="1" s="1"/>
  <c r="W149" i="1" s="1"/>
  <c r="E148" i="1"/>
  <c r="E147" i="1"/>
  <c r="E199" i="1"/>
  <c r="E198" i="1"/>
  <c r="E531" i="1"/>
  <c r="E530" i="1"/>
  <c r="E144" i="1"/>
  <c r="V144" i="1" s="1"/>
  <c r="W144" i="1" s="1"/>
  <c r="E143" i="1"/>
  <c r="V143" i="1" s="1"/>
  <c r="W143" i="1" s="1"/>
  <c r="E142" i="1"/>
  <c r="V142" i="1" s="1"/>
  <c r="W142" i="1" s="1"/>
  <c r="P3" i="1"/>
  <c r="T114" i="1"/>
  <c r="R114" i="1"/>
  <c r="Q114" i="1"/>
  <c r="T113" i="1"/>
  <c r="R113" i="1"/>
  <c r="Q113" i="1"/>
  <c r="T112" i="1"/>
  <c r="R112" i="1"/>
  <c r="Q112" i="1"/>
  <c r="T111" i="1"/>
  <c r="R111" i="1"/>
  <c r="Q111" i="1"/>
  <c r="T110" i="1"/>
  <c r="R110" i="1"/>
  <c r="Q110" i="1"/>
  <c r="T109" i="1"/>
  <c r="R109" i="1"/>
  <c r="Q109" i="1"/>
  <c r="T108" i="1"/>
  <c r="R108" i="1"/>
  <c r="Q108" i="1"/>
  <c r="T107" i="1"/>
  <c r="R107" i="1"/>
  <c r="Q107" i="1"/>
  <c r="T106" i="1"/>
  <c r="R106" i="1"/>
  <c r="Q106" i="1"/>
  <c r="T105" i="1"/>
  <c r="R105" i="1"/>
  <c r="Q105" i="1"/>
  <c r="T104" i="1"/>
  <c r="R104" i="1"/>
  <c r="Q104" i="1"/>
  <c r="T103" i="1"/>
  <c r="R103" i="1"/>
  <c r="Q103" i="1"/>
  <c r="T102" i="1"/>
  <c r="R102" i="1"/>
  <c r="Q102" i="1"/>
  <c r="T101" i="1"/>
  <c r="R101" i="1"/>
  <c r="Q101" i="1"/>
  <c r="T100" i="1"/>
  <c r="R100" i="1"/>
  <c r="Q100" i="1"/>
  <c r="R99" i="1"/>
  <c r="Q99" i="1"/>
  <c r="T32" i="1"/>
  <c r="Q32" i="1"/>
  <c r="R81" i="1"/>
  <c r="Q81" i="1"/>
  <c r="H6" i="3"/>
  <c r="C6" i="3"/>
  <c r="H5" i="3"/>
  <c r="C5" i="3"/>
  <c r="N4" i="3"/>
  <c r="H4" i="3"/>
  <c r="C4" i="3"/>
  <c r="N3" i="3"/>
  <c r="H3" i="3"/>
  <c r="C3" i="3"/>
  <c r="V665" i="1" s="1"/>
  <c r="W665" i="1" s="1"/>
  <c r="N2" i="3"/>
  <c r="H2" i="3"/>
  <c r="C2" i="3"/>
  <c r="V158" i="1" s="1"/>
  <c r="W158" i="1" s="1"/>
  <c r="V688" i="1" l="1"/>
  <c r="W688" i="1" s="1"/>
  <c r="V481" i="1"/>
  <c r="W481" i="1" s="1"/>
  <c r="V629" i="1"/>
  <c r="W629" i="1" s="1"/>
  <c r="V248" i="1"/>
  <c r="W248" i="1" s="1"/>
  <c r="V164" i="1"/>
  <c r="W164" i="1" s="1"/>
  <c r="V414" i="1"/>
  <c r="W414" i="1" s="1"/>
  <c r="V609" i="1"/>
  <c r="W609" i="1" s="1"/>
  <c r="V541" i="1"/>
  <c r="W541" i="1" s="1"/>
  <c r="W549" i="1" s="1"/>
  <c r="E42" i="6" s="1"/>
  <c r="V579" i="1"/>
  <c r="W579" i="1" s="1"/>
  <c r="V572" i="1"/>
  <c r="W572" i="1" s="1"/>
  <c r="V633" i="1"/>
  <c r="W633" i="1" s="1"/>
  <c r="V604" i="1"/>
  <c r="W604" i="1" s="1"/>
  <c r="W621" i="1" s="1"/>
  <c r="E47" i="6" s="1"/>
  <c r="V615" i="1"/>
  <c r="W615" i="1" s="1"/>
  <c r="V441" i="1"/>
  <c r="W441" i="1" s="1"/>
  <c r="V447" i="1"/>
  <c r="W447" i="1" s="1"/>
  <c r="V548" i="1"/>
  <c r="W548" i="1" s="1"/>
  <c r="V689" i="1"/>
  <c r="W689" i="1" s="1"/>
  <c r="V669" i="1"/>
  <c r="W669" i="1" s="1"/>
  <c r="V657" i="1"/>
  <c r="W657" i="1" s="1"/>
  <c r="V159" i="1"/>
  <c r="W159" i="1" s="1"/>
  <c r="V263" i="1"/>
  <c r="W263" i="1" s="1"/>
  <c r="V594" i="1"/>
  <c r="W594" i="1" s="1"/>
  <c r="V531" i="1"/>
  <c r="W531" i="1" s="1"/>
  <c r="V554" i="1"/>
  <c r="W554" i="1" s="1"/>
  <c r="V147" i="1"/>
  <c r="W147" i="1" s="1"/>
  <c r="V187" i="1"/>
  <c r="W187" i="1" s="1"/>
  <c r="V191" i="1"/>
  <c r="W191" i="1" s="1"/>
  <c r="V419" i="1"/>
  <c r="W419" i="1" s="1"/>
  <c r="V639" i="1"/>
  <c r="W639" i="1" s="1"/>
  <c r="V559" i="1"/>
  <c r="W559" i="1" s="1"/>
  <c r="V636" i="1"/>
  <c r="W636" i="1" s="1"/>
  <c r="V635" i="1"/>
  <c r="W635" i="1" s="1"/>
  <c r="V627" i="1"/>
  <c r="W627" i="1" s="1"/>
  <c r="W645" i="1" s="1"/>
  <c r="E48" i="6" s="1"/>
  <c r="V486" i="1"/>
  <c r="W486" i="1" s="1"/>
  <c r="V618" i="1"/>
  <c r="W618" i="1" s="1"/>
  <c r="V571" i="1"/>
  <c r="W571" i="1" s="1"/>
  <c r="V415" i="1"/>
  <c r="W415" i="1" s="1"/>
  <c r="V474" i="1"/>
  <c r="W474" i="1" s="1"/>
  <c r="V683" i="1"/>
  <c r="W683" i="1" s="1"/>
  <c r="V663" i="1"/>
  <c r="W663" i="1" s="1"/>
  <c r="V668" i="1"/>
  <c r="W668" i="1" s="1"/>
  <c r="V466" i="1"/>
  <c r="W466" i="1" s="1"/>
  <c r="V530" i="1"/>
  <c r="W530" i="1" s="1"/>
  <c r="W538" i="1" s="1"/>
  <c r="E41" i="6" s="1"/>
  <c r="V443" i="1"/>
  <c r="W443" i="1" s="1"/>
  <c r="V457" i="1"/>
  <c r="W457" i="1" s="1"/>
  <c r="V288" i="1"/>
  <c r="W288" i="1" s="1"/>
  <c r="V287" i="1"/>
  <c r="W287" i="1" s="1"/>
  <c r="V325" i="1"/>
  <c r="W325" i="1" s="1"/>
  <c r="V264" i="1"/>
  <c r="W264" i="1" s="1"/>
  <c r="V461" i="1"/>
  <c r="W461" i="1" s="1"/>
  <c r="V290" i="1"/>
  <c r="W290" i="1" s="1"/>
  <c r="V262" i="1"/>
  <c r="W262" i="1" s="1"/>
  <c r="V667" i="1"/>
  <c r="W667" i="1" s="1"/>
  <c r="V702" i="1"/>
  <c r="W702" i="1" s="1"/>
  <c r="V475" i="1"/>
  <c r="W475" i="1" s="1"/>
  <c r="V431" i="1"/>
  <c r="W431" i="1" s="1"/>
  <c r="V296" i="1"/>
  <c r="W296" i="1" s="1"/>
  <c r="V664" i="1"/>
  <c r="W664" i="1" s="1"/>
  <c r="W677" i="1" s="1"/>
  <c r="E50" i="6" s="1"/>
  <c r="V298" i="1"/>
  <c r="W298" i="1" s="1"/>
  <c r="V463" i="1"/>
  <c r="W463" i="1" s="1"/>
  <c r="V462" i="1"/>
  <c r="W462" i="1" s="1"/>
  <c r="V537" i="1"/>
  <c r="W537" i="1" s="1"/>
  <c r="V528" i="1"/>
  <c r="W528" i="1" s="1"/>
  <c r="V232" i="1"/>
  <c r="W232" i="1" s="1"/>
  <c r="V239" i="1"/>
  <c r="W239" i="1" s="1"/>
  <c r="V459" i="1"/>
  <c r="W459" i="1" s="1"/>
  <c r="V502" i="1"/>
  <c r="W502" i="1" s="1"/>
  <c r="V123" i="1"/>
  <c r="W123" i="1" s="1"/>
  <c r="V492" i="1"/>
  <c r="W492" i="1" s="1"/>
  <c r="V330" i="1"/>
  <c r="W330" i="1" s="1"/>
  <c r="V493" i="1"/>
  <c r="W493" i="1" s="1"/>
  <c r="V204" i="1"/>
  <c r="W204" i="1" s="1"/>
  <c r="V511" i="1"/>
  <c r="W511" i="1" s="1"/>
  <c r="V233" i="1"/>
  <c r="W233" i="1" s="1"/>
  <c r="V230" i="1"/>
  <c r="W230" i="1" s="1"/>
  <c r="V236" i="1"/>
  <c r="W236" i="1" s="1"/>
  <c r="V494" i="1"/>
  <c r="W494" i="1" s="1"/>
  <c r="V197" i="1"/>
  <c r="W197" i="1" s="1"/>
  <c r="V240" i="1"/>
  <c r="W240" i="1" s="1"/>
  <c r="V458" i="1"/>
  <c r="W458" i="1" s="1"/>
  <c r="V229" i="1"/>
  <c r="W229" i="1" s="1"/>
  <c r="V331" i="1"/>
  <c r="W331" i="1" s="1"/>
  <c r="V496" i="1"/>
  <c r="W496" i="1" s="1"/>
  <c r="V231" i="1"/>
  <c r="W231" i="1" s="1"/>
  <c r="V238" i="1"/>
  <c r="W238" i="1" s="1"/>
  <c r="V124" i="1"/>
  <c r="W124" i="1" s="1"/>
  <c r="V223" i="1"/>
  <c r="W223" i="1" s="1"/>
  <c r="V510" i="1"/>
  <c r="W510" i="1" s="1"/>
  <c r="V225" i="1"/>
  <c r="W225" i="1" s="1"/>
  <c r="V501" i="1"/>
  <c r="W501" i="1" s="1"/>
  <c r="V495" i="1"/>
  <c r="W495" i="1" s="1"/>
  <c r="V237" i="1"/>
  <c r="W237" i="1" s="1"/>
  <c r="V253" i="1"/>
  <c r="W253" i="1" s="1"/>
  <c r="V184" i="1"/>
  <c r="W184" i="1" s="1"/>
  <c r="V712" i="1"/>
  <c r="W712" i="1" s="1"/>
  <c r="V701" i="1"/>
  <c r="W701" i="1" s="1"/>
  <c r="V369" i="1"/>
  <c r="W369" i="1" s="1"/>
  <c r="V133" i="1"/>
  <c r="W133" i="1" s="1"/>
  <c r="V216" i="1"/>
  <c r="W216" i="1" s="1"/>
  <c r="V578" i="1"/>
  <c r="W578" i="1" s="1"/>
  <c r="V524" i="1"/>
  <c r="W524" i="1" s="1"/>
  <c r="V173" i="1"/>
  <c r="W173" i="1" s="1"/>
  <c r="V497" i="1"/>
  <c r="W497" i="1" s="1"/>
  <c r="V125" i="1"/>
  <c r="W125" i="1" s="1"/>
  <c r="V499" i="1"/>
  <c r="W499" i="1" s="1"/>
  <c r="V498" i="1"/>
  <c r="W498" i="1" s="1"/>
  <c r="V710" i="1"/>
  <c r="W710" i="1" s="1"/>
  <c r="V570" i="1"/>
  <c r="W570" i="1" s="1"/>
  <c r="V215" i="1"/>
  <c r="W215" i="1" s="1"/>
  <c r="V172" i="1"/>
  <c r="W172" i="1" s="1"/>
  <c r="V696" i="1"/>
  <c r="W696" i="1" s="1"/>
  <c r="V713" i="1"/>
  <c r="W713" i="1" s="1"/>
  <c r="V210" i="1"/>
  <c r="W210" i="1" s="1"/>
  <c r="V545" i="1"/>
  <c r="W545" i="1" s="1"/>
  <c r="V121" i="1"/>
  <c r="W121" i="1" s="1"/>
  <c r="V129" i="1"/>
  <c r="W129" i="1" s="1"/>
  <c r="V642" i="1"/>
  <c r="W642" i="1" s="1"/>
  <c r="V577" i="1"/>
  <c r="W577" i="1" s="1"/>
  <c r="V576" i="1"/>
  <c r="W576" i="1" s="1"/>
  <c r="W584" i="1" s="1"/>
  <c r="E45" i="6" s="1"/>
  <c r="V213" i="1"/>
  <c r="W213" i="1" s="1"/>
  <c r="V122" i="1"/>
  <c r="W122" i="1" s="1"/>
  <c r="V535" i="1"/>
  <c r="W535" i="1" s="1"/>
  <c r="V218" i="1"/>
  <c r="W218" i="1" s="1"/>
  <c r="V544" i="1"/>
  <c r="W544" i="1" s="1"/>
  <c r="V711" i="1"/>
  <c r="W711" i="1" s="1"/>
  <c r="V130" i="1"/>
  <c r="W130" i="1" s="1"/>
  <c r="V699" i="1"/>
  <c r="W699" i="1" s="1"/>
  <c r="V214" i="1"/>
  <c r="W214" i="1" s="1"/>
  <c r="V700" i="1"/>
  <c r="W700" i="1" s="1"/>
  <c r="V209" i="1"/>
  <c r="W209" i="1" s="1"/>
  <c r="V708" i="1"/>
  <c r="W708" i="1" s="1"/>
  <c r="V208" i="1"/>
  <c r="W208" i="1" s="1"/>
  <c r="W226" i="1" s="1"/>
  <c r="E19" i="6" s="1"/>
  <c r="V715" i="1"/>
  <c r="W715" i="1" s="1"/>
  <c r="V368" i="1"/>
  <c r="W368" i="1" s="1"/>
  <c r="V156" i="1"/>
  <c r="W156" i="1" s="1"/>
  <c r="V709" i="1"/>
  <c r="W709" i="1" s="1"/>
  <c r="V136" i="1"/>
  <c r="W136" i="1" s="1"/>
  <c r="V222" i="1"/>
  <c r="W222" i="1" s="1"/>
  <c r="V212" i="1"/>
  <c r="W212" i="1" s="1"/>
  <c r="V138" i="1"/>
  <c r="W138" i="1" s="1"/>
  <c r="V119" i="1"/>
  <c r="W119" i="1" s="1"/>
  <c r="V183" i="1"/>
  <c r="W183" i="1" s="1"/>
  <c r="W194" i="1" s="1"/>
  <c r="E17" i="6" s="1"/>
  <c r="V523" i="1"/>
  <c r="W523" i="1" s="1"/>
  <c r="V513" i="1"/>
  <c r="W513" i="1" s="1"/>
  <c r="V695" i="1"/>
  <c r="W695" i="1" s="1"/>
  <c r="V517" i="1"/>
  <c r="W517" i="1" s="1"/>
  <c r="V631" i="1"/>
  <c r="W631" i="1" s="1"/>
  <c r="V630" i="1"/>
  <c r="W630" i="1" s="1"/>
  <c r="V698" i="1"/>
  <c r="W698" i="1" s="1"/>
  <c r="V211" i="1"/>
  <c r="W211" i="1" s="1"/>
  <c r="V132" i="1"/>
  <c r="W132" i="1" s="1"/>
  <c r="V234" i="1"/>
  <c r="W234" i="1" s="1"/>
  <c r="V235" i="1"/>
  <c r="W235" i="1" s="1"/>
  <c r="V512" i="1"/>
  <c r="W512" i="1" s="1"/>
  <c r="V160" i="1"/>
  <c r="W160" i="1" s="1"/>
  <c r="V716" i="1"/>
  <c r="W716" i="1" s="1"/>
  <c r="V641" i="1"/>
  <c r="W641" i="1" s="1"/>
  <c r="V217" i="1"/>
  <c r="W217" i="1" s="1"/>
  <c r="V224" i="1"/>
  <c r="W224" i="1" s="1"/>
  <c r="V120" i="1"/>
  <c r="W120" i="1" s="1"/>
  <c r="V703" i="1"/>
  <c r="W703" i="1" s="1"/>
  <c r="V219" i="1"/>
  <c r="W219" i="1" s="1"/>
  <c r="V581" i="1"/>
  <c r="W581" i="1" s="1"/>
  <c r="V704" i="1"/>
  <c r="W704" i="1" s="1"/>
  <c r="V534" i="1"/>
  <c r="W534" i="1" s="1"/>
  <c r="V558" i="1"/>
  <c r="W558" i="1" s="1"/>
  <c r="V518" i="1"/>
  <c r="W518" i="1" s="1"/>
  <c r="W525" i="1" s="1"/>
  <c r="E40" i="6" s="1"/>
  <c r="V460" i="1"/>
  <c r="W460" i="1" s="1"/>
  <c r="W471" i="1" s="1"/>
  <c r="E36" i="6" s="1"/>
  <c r="V694" i="1"/>
  <c r="W694" i="1" s="1"/>
  <c r="V118" i="1"/>
  <c r="W118" i="1" s="1"/>
  <c r="V714" i="1"/>
  <c r="W714" i="1" s="1"/>
  <c r="V131" i="1"/>
  <c r="W131" i="1" s="1"/>
  <c r="V220" i="1"/>
  <c r="W220" i="1" s="1"/>
  <c r="V221" i="1"/>
  <c r="W221" i="1" s="1"/>
  <c r="V137" i="1"/>
  <c r="W137" i="1" s="1"/>
  <c r="V697" i="1"/>
  <c r="W697" i="1" s="1"/>
  <c r="V500" i="1"/>
  <c r="W500" i="1" s="1"/>
  <c r="V273" i="7"/>
  <c r="V609" i="7"/>
  <c r="W609" i="7" s="1"/>
  <c r="V555" i="7"/>
  <c r="W555" i="7" s="1"/>
  <c r="V287" i="7"/>
  <c r="W287" i="7" s="1"/>
  <c r="V225" i="7"/>
  <c r="W225" i="7" s="1"/>
  <c r="V541" i="7"/>
  <c r="W541" i="7" s="1"/>
  <c r="V222" i="7"/>
  <c r="W222" i="7" s="1"/>
  <c r="V275" i="7"/>
  <c r="W275" i="7" s="1"/>
  <c r="V278" i="7"/>
  <c r="W278" i="7" s="1"/>
  <c r="V538" i="7"/>
  <c r="W538" i="7" s="1"/>
  <c r="V292" i="7"/>
  <c r="W292" i="7" s="1"/>
  <c r="V540" i="7"/>
  <c r="W540" i="7" s="1"/>
  <c r="V288" i="7"/>
  <c r="W288" i="7" s="1"/>
  <c r="V223" i="7"/>
  <c r="W223" i="7" s="1"/>
  <c r="V221" i="7"/>
  <c r="W221" i="7" s="1"/>
  <c r="V291" i="7"/>
  <c r="W291" i="7" s="1"/>
  <c r="V290" i="7"/>
  <c r="W290" i="7" s="1"/>
  <c r="V293" i="7"/>
  <c r="W293" i="7" s="1"/>
  <c r="V289" i="7"/>
  <c r="W289" i="7" s="1"/>
  <c r="V562" i="7"/>
  <c r="W562" i="7" s="1"/>
  <c r="V236" i="7"/>
  <c r="W236" i="7" s="1"/>
  <c r="V625" i="7"/>
  <c r="W625" i="7" s="1"/>
  <c r="V383" i="7"/>
  <c r="W383" i="7" s="1"/>
  <c r="V93" i="7"/>
  <c r="W93" i="7" s="1"/>
  <c r="V446" i="7"/>
  <c r="W446" i="7" s="1"/>
  <c r="V33" i="7"/>
  <c r="W33" i="7" s="1"/>
  <c r="V92" i="7"/>
  <c r="W92" i="7" s="1"/>
  <c r="V250" i="7"/>
  <c r="W250" i="7" s="1"/>
  <c r="V368" i="7"/>
  <c r="W368" i="7" s="1"/>
  <c r="V442" i="7"/>
  <c r="W442" i="7" s="1"/>
  <c r="V157" i="7"/>
  <c r="W157" i="7" s="1"/>
  <c r="V336" i="7"/>
  <c r="W336" i="7" s="1"/>
  <c r="V611" i="7"/>
  <c r="W611" i="7" s="1"/>
  <c r="V169" i="7"/>
  <c r="W169" i="7" s="1"/>
  <c r="V143" i="7"/>
  <c r="W143" i="7" s="1"/>
  <c r="V463" i="7"/>
  <c r="W463" i="7" s="1"/>
  <c r="V556" i="7"/>
  <c r="W556" i="7" s="1"/>
  <c r="V211" i="7"/>
  <c r="W211" i="7" s="1"/>
  <c r="V340" i="7"/>
  <c r="W340" i="7" s="1"/>
  <c r="V524" i="7"/>
  <c r="W524" i="7" s="1"/>
  <c r="V523" i="7"/>
  <c r="W523" i="7" s="1"/>
  <c r="V361" i="7"/>
  <c r="W361" i="7" s="1"/>
  <c r="V235" i="7"/>
  <c r="W235" i="7" s="1"/>
  <c r="V168" i="7"/>
  <c r="W168" i="7" s="1"/>
  <c r="V357" i="7"/>
  <c r="W357" i="7" s="1"/>
  <c r="V193" i="7"/>
  <c r="W193" i="7" s="1"/>
  <c r="V70" i="7"/>
  <c r="W70" i="7" s="1"/>
  <c r="V576" i="7"/>
  <c r="W576" i="7" s="1"/>
  <c r="V626" i="7"/>
  <c r="W626" i="7" s="1"/>
  <c r="V272" i="7"/>
  <c r="W272" i="7" s="1"/>
  <c r="V531" i="7"/>
  <c r="W531" i="7" s="1"/>
  <c r="V149" i="7"/>
  <c r="W149" i="7" s="1"/>
  <c r="V32" i="7"/>
  <c r="W32" i="7" s="1"/>
  <c r="V432" i="7"/>
  <c r="W432" i="7" s="1"/>
  <c r="V539" i="7"/>
  <c r="W539" i="7" s="1"/>
  <c r="V266" i="7"/>
  <c r="W266" i="7" s="1"/>
  <c r="V77" i="7"/>
  <c r="W77" i="7" s="1"/>
  <c r="V247" i="7"/>
  <c r="W247" i="7" s="1"/>
  <c r="V299" i="7"/>
  <c r="W299" i="7" s="1"/>
  <c r="V52" i="7"/>
  <c r="W52" i="7" s="1"/>
  <c r="V444" i="7"/>
  <c r="W444" i="7" s="1"/>
  <c r="V201" i="7"/>
  <c r="W201" i="7" s="1"/>
  <c r="V54" i="7"/>
  <c r="W54" i="7" s="1"/>
  <c r="V602" i="7"/>
  <c r="W602" i="7" s="1"/>
  <c r="V578" i="7"/>
  <c r="W578" i="7" s="1"/>
  <c r="V37" i="7"/>
  <c r="W37" i="7" s="1"/>
  <c r="V394" i="7"/>
  <c r="W394" i="7" s="1"/>
  <c r="V186" i="7"/>
  <c r="W186" i="7" s="1"/>
  <c r="V450" i="7"/>
  <c r="W450" i="7" s="1"/>
  <c r="V55" i="7"/>
  <c r="W55" i="7" s="1"/>
  <c r="V110" i="7"/>
  <c r="W110" i="7" s="1"/>
  <c r="V313" i="7"/>
  <c r="W313" i="7" s="1"/>
  <c r="V410" i="7"/>
  <c r="W410" i="7" s="1"/>
  <c r="V474" i="7"/>
  <c r="W474" i="7" s="1"/>
  <c r="V338" i="7"/>
  <c r="W338" i="7" s="1"/>
  <c r="V413" i="7"/>
  <c r="W413" i="7" s="1"/>
  <c r="V56" i="7"/>
  <c r="W56" i="7" s="1"/>
  <c r="V175" i="7"/>
  <c r="W175" i="7" s="1"/>
  <c r="V147" i="7"/>
  <c r="W147" i="7" s="1"/>
  <c r="V15" i="7"/>
  <c r="W15" i="7" s="1"/>
  <c r="V575" i="7"/>
  <c r="W575" i="7" s="1"/>
  <c r="V242" i="7"/>
  <c r="W242" i="7" s="1"/>
  <c r="V356" i="7"/>
  <c r="W356" i="7" s="1"/>
  <c r="V546" i="7"/>
  <c r="W546" i="7" s="1"/>
  <c r="V34" i="7"/>
  <c r="W34" i="7" s="1"/>
  <c r="V537" i="7"/>
  <c r="W537" i="7" s="1"/>
  <c r="V411" i="7"/>
  <c r="W411" i="7" s="1"/>
  <c r="V445" i="7"/>
  <c r="W445" i="7" s="1"/>
  <c r="V170" i="7"/>
  <c r="W170" i="7" s="1"/>
  <c r="V372" i="7"/>
  <c r="W372" i="7" s="1"/>
  <c r="V195" i="7"/>
  <c r="W195" i="7" s="1"/>
  <c r="V72" i="7"/>
  <c r="W72" i="7" s="1"/>
  <c r="V451" i="7"/>
  <c r="W451" i="7" s="1"/>
  <c r="V501" i="7"/>
  <c r="W501" i="7" s="1"/>
  <c r="V417" i="7"/>
  <c r="W417" i="7" s="1"/>
  <c r="V329" i="7"/>
  <c r="W329" i="7" s="1"/>
  <c r="V151" i="7"/>
  <c r="W151" i="7" s="1"/>
  <c r="V415" i="7"/>
  <c r="W415" i="7" s="1"/>
  <c r="V568" i="7"/>
  <c r="W568" i="7" s="1"/>
  <c r="V499" i="7"/>
  <c r="W499" i="7" s="1"/>
  <c r="V42" i="7"/>
  <c r="W42" i="7" s="1"/>
  <c r="V527" i="7"/>
  <c r="W527" i="7" s="1"/>
  <c r="V298" i="7"/>
  <c r="W298" i="7" s="1"/>
  <c r="V339" i="7"/>
  <c r="W339" i="7" s="1"/>
  <c r="V148" i="7"/>
  <c r="W148" i="7" s="1"/>
  <c r="V259" i="7"/>
  <c r="W259" i="7" s="1"/>
  <c r="V378" i="7"/>
  <c r="W378" i="7" s="1"/>
  <c r="V67" i="7"/>
  <c r="W67" i="7" s="1"/>
  <c r="V174" i="7"/>
  <c r="W174" i="7" s="1"/>
  <c r="V457" i="7"/>
  <c r="W457" i="7" s="1"/>
  <c r="V542" i="7"/>
  <c r="W542" i="7" s="1"/>
  <c r="V63" i="7"/>
  <c r="W63" i="7" s="1"/>
  <c r="V123" i="7"/>
  <c r="W123" i="7" s="1"/>
  <c r="V490" i="7"/>
  <c r="W490" i="7" s="1"/>
  <c r="V194" i="7"/>
  <c r="W194" i="7" s="1"/>
  <c r="V520" i="7"/>
  <c r="W520" i="7" s="1"/>
  <c r="V131" i="7"/>
  <c r="W131" i="7" s="1"/>
  <c r="V208" i="7"/>
  <c r="W208" i="7" s="1"/>
  <c r="V414" i="7"/>
  <c r="W414" i="7" s="1"/>
  <c r="V62" i="7"/>
  <c r="W62" i="7" s="1"/>
  <c r="V471" i="7"/>
  <c r="W471" i="7" s="1"/>
  <c r="V366" i="7"/>
  <c r="W366" i="7" s="1"/>
  <c r="V476" i="7"/>
  <c r="W476" i="7" s="1"/>
  <c r="V237" i="7"/>
  <c r="W237" i="7" s="1"/>
  <c r="V238" i="7"/>
  <c r="W238" i="7" s="1"/>
  <c r="V210" i="7"/>
  <c r="W210" i="7" s="1"/>
  <c r="V21" i="7"/>
  <c r="W21" i="7" s="1"/>
  <c r="V579" i="7"/>
  <c r="W579" i="7" s="1"/>
  <c r="V255" i="7"/>
  <c r="W255" i="7" s="1"/>
  <c r="V371" i="7"/>
  <c r="W371" i="7" s="1"/>
  <c r="V551" i="7"/>
  <c r="W551" i="7" s="1"/>
  <c r="V38" i="7"/>
  <c r="W38" i="7" s="1"/>
  <c r="V605" i="7"/>
  <c r="W605" i="7" s="1"/>
  <c r="V464" i="7"/>
  <c r="W464" i="7" s="1"/>
  <c r="V438" i="7"/>
  <c r="W438" i="7" s="1"/>
  <c r="V172" i="7"/>
  <c r="W172" i="7" s="1"/>
  <c r="V397" i="7"/>
  <c r="W397" i="7" s="1"/>
  <c r="V197" i="7"/>
  <c r="W197" i="7" s="1"/>
  <c r="V199" i="7"/>
  <c r="W199" i="7" s="1"/>
  <c r="V565" i="7"/>
  <c r="W565" i="7" s="1"/>
  <c r="V535" i="7"/>
  <c r="W535" i="7" s="1"/>
  <c r="V569" i="7"/>
  <c r="W569" i="7" s="1"/>
  <c r="V234" i="7"/>
  <c r="W234" i="7" s="1"/>
  <c r="V570" i="7"/>
  <c r="W570" i="7" s="1"/>
  <c r="V317" i="7"/>
  <c r="W317" i="7" s="1"/>
  <c r="V533" i="7"/>
  <c r="W533" i="7" s="1"/>
  <c r="V44" i="7"/>
  <c r="W44" i="7" s="1"/>
  <c r="V606" i="7"/>
  <c r="W606" i="7" s="1"/>
  <c r="V25" i="7"/>
  <c r="W25" i="7" s="1"/>
  <c r="V274" i="7"/>
  <c r="W274" i="7" s="1"/>
  <c r="V418" i="7"/>
  <c r="W418" i="7" s="1"/>
  <c r="V618" i="7"/>
  <c r="W618" i="7" s="1"/>
  <c r="V373" i="7"/>
  <c r="W373" i="7" s="1"/>
  <c r="V590" i="7"/>
  <c r="W590" i="7" s="1"/>
  <c r="V521" i="7"/>
  <c r="W521" i="7" s="1"/>
  <c r="V200" i="7"/>
  <c r="W200" i="7" s="1"/>
  <c r="V61" i="7"/>
  <c r="W61" i="7" s="1"/>
  <c r="V144" i="7"/>
  <c r="W144" i="7" s="1"/>
  <c r="V306" i="7"/>
  <c r="W306" i="7" s="1"/>
  <c r="V441" i="7"/>
  <c r="W441" i="7" s="1"/>
  <c r="V116" i="7"/>
  <c r="W116" i="7" s="1"/>
  <c r="V94" i="7"/>
  <c r="W94" i="7" s="1"/>
  <c r="V398" i="7"/>
  <c r="W398" i="7" s="1"/>
  <c r="V16" i="7"/>
  <c r="W16" i="7" s="1"/>
  <c r="V246" i="7"/>
  <c r="W246" i="7" s="1"/>
  <c r="V30" i="7"/>
  <c r="W30" i="7" s="1"/>
  <c r="V581" i="7"/>
  <c r="W581" i="7" s="1"/>
  <c r="V561" i="7"/>
  <c r="W561" i="7" s="1"/>
  <c r="V577" i="7"/>
  <c r="W577" i="7" s="1"/>
  <c r="V452" i="7"/>
  <c r="W452" i="7" s="1"/>
  <c r="V41" i="7"/>
  <c r="W41" i="7" s="1"/>
  <c r="V624" i="7"/>
  <c r="W624" i="7" s="1"/>
  <c r="V393" i="7"/>
  <c r="W393" i="7" s="1"/>
  <c r="V544" i="7"/>
  <c r="W544" i="7" s="1"/>
  <c r="V617" i="7"/>
  <c r="W617" i="7" s="1"/>
  <c r="V134" i="7"/>
  <c r="W134" i="7" s="1"/>
  <c r="V518" i="7"/>
  <c r="W518" i="7" s="1"/>
  <c r="V171" i="7"/>
  <c r="W171" i="7" s="1"/>
  <c r="V346" i="7"/>
  <c r="W346" i="7" s="1"/>
  <c r="V22" i="7"/>
  <c r="W22" i="7" s="1"/>
  <c r="V209" i="7"/>
  <c r="W209" i="7" s="1"/>
  <c r="V257" i="7"/>
  <c r="W257" i="7" s="1"/>
  <c r="V280" i="7"/>
  <c r="W280" i="7" s="1"/>
  <c r="V301" i="7"/>
  <c r="W301" i="7" s="1"/>
  <c r="V391" i="7"/>
  <c r="W391" i="7" s="1"/>
  <c r="V136" i="7"/>
  <c r="W136" i="7" s="1"/>
  <c r="V111" i="7"/>
  <c r="W111" i="7" s="1"/>
  <c r="V465" i="7"/>
  <c r="W465" i="7" s="1"/>
  <c r="V212" i="7"/>
  <c r="W212" i="7" s="1"/>
  <c r="V66" i="7"/>
  <c r="W66" i="7" s="1"/>
  <c r="V582" i="7"/>
  <c r="W582" i="7" s="1"/>
  <c r="V226" i="7"/>
  <c r="W226" i="7" s="1"/>
  <c r="V232" i="7"/>
  <c r="W232" i="7" s="1"/>
  <c r="V466" i="7"/>
  <c r="W466" i="7" s="1"/>
  <c r="V303" i="7"/>
  <c r="W303" i="7" s="1"/>
  <c r="V506" i="7"/>
  <c r="W506" i="7" s="1"/>
  <c r="V439" i="7"/>
  <c r="W439" i="7" s="1"/>
  <c r="V345" i="7"/>
  <c r="W345" i="7" s="1"/>
  <c r="V135" i="7"/>
  <c r="W135" i="7" s="1"/>
  <c r="V558" i="7"/>
  <c r="W558" i="7" s="1"/>
  <c r="V260" i="7"/>
  <c r="W260" i="7" s="1"/>
  <c r="V595" i="7"/>
  <c r="W595" i="7" s="1"/>
  <c r="V118" i="7"/>
  <c r="W118" i="7" s="1"/>
  <c r="V91" i="7"/>
  <c r="W91" i="7" s="1"/>
  <c r="V430" i="7"/>
  <c r="W430" i="7" s="1"/>
  <c r="V517" i="7"/>
  <c r="W517" i="7" s="1"/>
  <c r="V508" i="7"/>
  <c r="W508" i="7" s="1"/>
  <c r="V341" i="7"/>
  <c r="W341" i="7" s="1"/>
  <c r="V117" i="7"/>
  <c r="W117" i="7" s="1"/>
  <c r="V362" i="7"/>
  <c r="W362" i="7" s="1"/>
  <c r="V470" i="7"/>
  <c r="W470" i="7" s="1"/>
  <c r="V477" i="7"/>
  <c r="W477" i="7" s="1"/>
  <c r="V473" i="7"/>
  <c r="W473" i="7" s="1"/>
  <c r="V327" i="7"/>
  <c r="W327" i="7" s="1"/>
  <c r="V588" i="7"/>
  <c r="W588" i="7" s="1"/>
  <c r="W599" i="7" s="1"/>
  <c r="F50" i="6" s="1"/>
  <c r="V564" i="7"/>
  <c r="W564" i="7" s="1"/>
  <c r="V112" i="7"/>
  <c r="W112" i="7" s="1"/>
  <c r="V89" i="7"/>
  <c r="W89" i="7" s="1"/>
  <c r="V583" i="7"/>
  <c r="W583" i="7" s="1"/>
  <c r="V392" i="7"/>
  <c r="W392" i="7" s="1"/>
  <c r="V522" i="7"/>
  <c r="W522" i="7" s="1"/>
  <c r="V553" i="7"/>
  <c r="W553" i="7" s="1"/>
  <c r="V121" i="7"/>
  <c r="W121" i="7" s="1"/>
  <c r="V387" i="7"/>
  <c r="W387" i="7" s="1"/>
  <c r="V545" i="7"/>
  <c r="W545" i="7" s="1"/>
  <c r="V326" i="7"/>
  <c r="W326" i="7" s="1"/>
  <c r="V424" i="7"/>
  <c r="W424" i="7" s="1"/>
  <c r="V122" i="7"/>
  <c r="W122" i="7" s="1"/>
  <c r="V161" i="7"/>
  <c r="W161" i="7" s="1"/>
  <c r="V547" i="7"/>
  <c r="W547" i="7" s="1"/>
  <c r="V69" i="7"/>
  <c r="W69" i="7" s="1"/>
  <c r="V536" i="7"/>
  <c r="W536" i="7" s="1"/>
  <c r="V343" i="7"/>
  <c r="W343" i="7" s="1"/>
  <c r="V4" i="7"/>
  <c r="W4" i="7" s="1"/>
  <c r="V328" i="7"/>
  <c r="W328" i="7" s="1"/>
  <c r="V96" i="7"/>
  <c r="W96" i="7" s="1"/>
  <c r="V105" i="7"/>
  <c r="W105" i="7" s="1"/>
  <c r="V119" i="7"/>
  <c r="W119" i="7" s="1"/>
  <c r="V84" i="7"/>
  <c r="W84" i="7" s="1"/>
  <c r="V404" i="7"/>
  <c r="W404" i="7" s="1"/>
  <c r="V132" i="7"/>
  <c r="W132" i="7" s="1"/>
  <c r="V381" i="7"/>
  <c r="W381" i="7" s="1"/>
  <c r="V51" i="7"/>
  <c r="W51" i="7" s="1"/>
  <c r="V50" i="7"/>
  <c r="W50" i="7" s="1"/>
  <c r="V35" i="7"/>
  <c r="W35" i="7" s="1"/>
  <c r="V597" i="7"/>
  <c r="W597" i="7" s="1"/>
  <c r="V620" i="7"/>
  <c r="W620" i="7" s="1"/>
  <c r="V101" i="7"/>
  <c r="W101" i="7" s="1"/>
  <c r="V497" i="7"/>
  <c r="W497" i="7" s="1"/>
  <c r="V10" i="7"/>
  <c r="W10" i="7" s="1"/>
  <c r="V68" i="7"/>
  <c r="W68" i="7" s="1"/>
  <c r="V79" i="7"/>
  <c r="W79" i="7" s="1"/>
  <c r="V400" i="7"/>
  <c r="W400" i="7" s="1"/>
  <c r="V106" i="7"/>
  <c r="W106" i="7" s="1"/>
  <c r="V99" i="7"/>
  <c r="W99" i="7" s="1"/>
  <c r="V629" i="7"/>
  <c r="W629" i="7" s="1"/>
  <c r="V176" i="7"/>
  <c r="W176" i="7" s="1"/>
  <c r="V185" i="7"/>
  <c r="W185" i="7" s="1"/>
  <c r="V405" i="7"/>
  <c r="W405" i="7" s="1"/>
  <c r="V453" i="7"/>
  <c r="W453" i="7" s="1"/>
  <c r="V205" i="7"/>
  <c r="W205" i="7" s="1"/>
  <c r="V213" i="7"/>
  <c r="W213" i="7" s="1"/>
  <c r="V563" i="7"/>
  <c r="W563" i="7" s="1"/>
  <c r="V160" i="7"/>
  <c r="W160" i="7" s="1"/>
  <c r="V162" i="7"/>
  <c r="W162" i="7" s="1"/>
  <c r="V382" i="7"/>
  <c r="W382" i="7" s="1"/>
  <c r="V220" i="7"/>
  <c r="W220" i="7" s="1"/>
  <c r="V167" i="7"/>
  <c r="W167" i="7" s="1"/>
  <c r="V39" i="7"/>
  <c r="W39" i="7" s="1"/>
  <c r="V455" i="7"/>
  <c r="W455" i="7" s="1"/>
  <c r="V489" i="7"/>
  <c r="W489" i="7" s="1"/>
  <c r="V596" i="7"/>
  <c r="W596" i="7" s="1"/>
  <c r="V276" i="7"/>
  <c r="W276" i="7" s="1"/>
  <c r="V249" i="7"/>
  <c r="W249" i="7" s="1"/>
  <c r="V604" i="7"/>
  <c r="W604" i="7" s="1"/>
  <c r="V177" i="7"/>
  <c r="W177" i="7" s="1"/>
  <c r="V484" i="7"/>
  <c r="W484" i="7" s="1"/>
  <c r="V9" i="7"/>
  <c r="W9" i="7" s="1"/>
  <c r="V258" i="7"/>
  <c r="W258" i="7" s="1"/>
  <c r="V369" i="7"/>
  <c r="W369" i="7" s="1"/>
  <c r="V344" i="7"/>
  <c r="W344" i="7" s="1"/>
  <c r="V305" i="7"/>
  <c r="W305" i="7" s="1"/>
  <c r="V396" i="7"/>
  <c r="W396" i="7" s="1"/>
  <c r="V145" i="7"/>
  <c r="W145" i="7" s="1"/>
  <c r="V231" i="7"/>
  <c r="W231" i="7" s="1"/>
  <c r="V628" i="7"/>
  <c r="W628" i="7" s="1"/>
  <c r="V256" i="7"/>
  <c r="W256" i="7" s="1"/>
  <c r="V3" i="7"/>
  <c r="W3" i="7" s="1"/>
  <c r="V510" i="7"/>
  <c r="W510" i="7" s="1"/>
  <c r="V511" i="7"/>
  <c r="W511" i="7" s="1"/>
  <c r="V81" i="7"/>
  <c r="W81" i="7" s="1"/>
  <c r="V261" i="7"/>
  <c r="W261" i="7" s="1"/>
  <c r="V557" i="7"/>
  <c r="W557" i="7" s="1"/>
  <c r="V429" i="7"/>
  <c r="W429" i="7" s="1"/>
  <c r="V423" i="7"/>
  <c r="W423" i="7" s="1"/>
  <c r="V500" i="7"/>
  <c r="W500" i="7" s="1"/>
  <c r="V124" i="7"/>
  <c r="W124" i="7" s="1"/>
  <c r="V304" i="7"/>
  <c r="W304" i="7" s="1"/>
  <c r="V443" i="7"/>
  <c r="W443" i="7" s="1"/>
  <c r="V265" i="7"/>
  <c r="W265" i="7" s="1"/>
  <c r="V316" i="7"/>
  <c r="W316" i="7" s="1"/>
  <c r="V264" i="7"/>
  <c r="W264" i="7" s="1"/>
  <c r="V152" i="7"/>
  <c r="W152" i="7" s="1"/>
  <c r="V315" i="7"/>
  <c r="W315" i="7" s="1"/>
  <c r="V83" i="7"/>
  <c r="W83" i="7" s="1"/>
  <c r="V462" i="7"/>
  <c r="W462" i="7" s="1"/>
  <c r="V591" i="7"/>
  <c r="W591" i="7" s="1"/>
  <c r="V314" i="7"/>
  <c r="W314" i="7" s="1"/>
  <c r="V324" i="7"/>
  <c r="W324" i="7" s="1"/>
  <c r="V82" i="7"/>
  <c r="W82" i="7" s="1"/>
  <c r="V294" i="7"/>
  <c r="W294" i="7" s="1"/>
  <c r="V630" i="7"/>
  <c r="W630" i="7" s="1"/>
  <c r="V370" i="7"/>
  <c r="W370" i="7" s="1"/>
  <c r="V509" i="7"/>
  <c r="W509" i="7" s="1"/>
  <c r="V475" i="7"/>
  <c r="W475" i="7" s="1"/>
  <c r="V335" i="7"/>
  <c r="W335" i="7" s="1"/>
  <c r="V48" i="7"/>
  <c r="W48" i="7" s="1"/>
  <c r="V65" i="7"/>
  <c r="W65" i="7" s="1"/>
  <c r="V159" i="7"/>
  <c r="W159" i="7" s="1"/>
  <c r="V516" i="7"/>
  <c r="W516" i="7" s="1"/>
  <c r="V409" i="7"/>
  <c r="W409" i="7" s="1"/>
  <c r="V615" i="7"/>
  <c r="W615" i="7" s="1"/>
  <c r="V437" i="7"/>
  <c r="W437" i="7" s="1"/>
  <c r="V495" i="7"/>
  <c r="W495" i="7" s="1"/>
  <c r="V163" i="7"/>
  <c r="W163" i="7" s="1"/>
  <c r="V337" i="7"/>
  <c r="W337" i="7" s="1"/>
  <c r="V302" i="7"/>
  <c r="W302" i="7" s="1"/>
  <c r="V594" i="7"/>
  <c r="W594" i="7" s="1"/>
  <c r="V71" i="7"/>
  <c r="W71" i="7" s="1"/>
  <c r="V592" i="7"/>
  <c r="W592" i="7" s="1"/>
  <c r="V427" i="7"/>
  <c r="W427" i="7" s="1"/>
  <c r="V321" i="7"/>
  <c r="W321" i="7" s="1"/>
  <c r="V97" i="7"/>
  <c r="W97" i="7" s="1"/>
  <c r="V146" i="7"/>
  <c r="W146" i="7" s="1"/>
  <c r="V76" i="7"/>
  <c r="W76" i="7" s="1"/>
  <c r="V108" i="7"/>
  <c r="W108" i="7" s="1"/>
  <c r="V431" i="7"/>
  <c r="W431" i="7" s="1"/>
  <c r="V31" i="7"/>
  <c r="W31" i="7" s="1"/>
  <c r="V406" i="7"/>
  <c r="W406" i="7" s="1"/>
  <c r="V348" i="7"/>
  <c r="W348" i="7" s="1"/>
  <c r="V263" i="7"/>
  <c r="W263" i="7" s="1"/>
  <c r="V192" i="7"/>
  <c r="W192" i="7" s="1"/>
  <c r="V419" i="7"/>
  <c r="W419" i="7" s="1"/>
  <c r="V120" i="7"/>
  <c r="W120" i="7" s="1"/>
  <c r="V19" i="7"/>
  <c r="W19" i="7" s="1"/>
  <c r="V589" i="7"/>
  <c r="W589" i="7" s="1"/>
  <c r="V187" i="7"/>
  <c r="W187" i="7" s="1"/>
  <c r="V43" i="7"/>
  <c r="W43" i="7" s="1"/>
  <c r="V485" i="7"/>
  <c r="W485" i="7" s="1"/>
  <c r="V526" i="7"/>
  <c r="W526" i="7" s="1"/>
  <c r="V14" i="7"/>
  <c r="W14" i="7" s="1"/>
  <c r="V311" i="7"/>
  <c r="W311" i="7" s="1"/>
  <c r="V277" i="7"/>
  <c r="W277" i="7" s="1"/>
  <c r="V49" i="7"/>
  <c r="W49" i="7" s="1"/>
  <c r="V233" i="7"/>
  <c r="W233" i="7" s="1"/>
  <c r="V8" i="7"/>
  <c r="W8" i="7" s="1"/>
  <c r="V214" i="7"/>
  <c r="W214" i="7" s="1"/>
  <c r="V360" i="7"/>
  <c r="W360" i="7" s="1"/>
  <c r="V426" i="7"/>
  <c r="W426" i="7" s="1"/>
  <c r="V408" i="7"/>
  <c r="W408" i="7" s="1"/>
  <c r="V310" i="7"/>
  <c r="W310" i="7" s="1"/>
  <c r="W318" i="7" s="1"/>
  <c r="F29" i="6" s="1"/>
  <c r="V487" i="7"/>
  <c r="W487" i="7" s="1"/>
  <c r="V156" i="7"/>
  <c r="W156" i="7" s="1"/>
  <c r="W164" i="7" s="1"/>
  <c r="F16" i="6" s="1"/>
  <c r="V244" i="7"/>
  <c r="W244" i="7" s="1"/>
  <c r="V482" i="7"/>
  <c r="W482" i="7" s="1"/>
  <c r="V267" i="7"/>
  <c r="W267" i="7" s="1"/>
  <c r="V53" i="7"/>
  <c r="W53" i="7" s="1"/>
  <c r="V150" i="7"/>
  <c r="W150" i="7" s="1"/>
  <c r="V57" i="7"/>
  <c r="W57" i="7" s="1"/>
  <c r="V534" i="7"/>
  <c r="W534" i="7" s="1"/>
  <c r="V567" i="7"/>
  <c r="W567" i="7" s="1"/>
  <c r="V580" i="7"/>
  <c r="W580" i="7" s="1"/>
  <c r="V483" i="7"/>
  <c r="W483" i="7" s="1"/>
  <c r="V342" i="7"/>
  <c r="W342" i="7" s="1"/>
  <c r="V353" i="7"/>
  <c r="W353" i="7" s="1"/>
  <c r="W363" i="7" s="1"/>
  <c r="F32" i="6" s="1"/>
  <c r="V218" i="7"/>
  <c r="W218" i="7" s="1"/>
  <c r="V125" i="7"/>
  <c r="W125" i="7" s="1"/>
  <c r="V322" i="7"/>
  <c r="W322" i="7" s="1"/>
  <c r="V285" i="7"/>
  <c r="W285" i="7" s="1"/>
  <c r="V5" i="7"/>
  <c r="W5" i="7" s="1"/>
  <c r="V286" i="7"/>
  <c r="W286" i="7" s="1"/>
  <c r="V532" i="7"/>
  <c r="W532" i="7" s="1"/>
  <c r="V243" i="7"/>
  <c r="W243" i="7" s="1"/>
  <c r="V251" i="7"/>
  <c r="W251" i="7" s="1"/>
  <c r="V481" i="7"/>
  <c r="W481" i="7" s="1"/>
  <c r="V395" i="7"/>
  <c r="W395" i="7" s="1"/>
  <c r="V454" i="7"/>
  <c r="W454" i="7" s="1"/>
  <c r="V425" i="7"/>
  <c r="W425" i="7" s="1"/>
  <c r="V312" i="7"/>
  <c r="W312" i="7" s="1"/>
  <c r="V109" i="7"/>
  <c r="W109" i="7" s="1"/>
  <c r="V507" i="7"/>
  <c r="W507" i="7" s="1"/>
  <c r="V610" i="7"/>
  <c r="W610" i="7" s="1"/>
  <c r="V349" i="7"/>
  <c r="W349" i="7" s="1"/>
  <c r="V593" i="7"/>
  <c r="W593" i="7" s="1"/>
  <c r="V566" i="7"/>
  <c r="W566" i="7" s="1"/>
  <c r="V90" i="7"/>
  <c r="W90" i="7" s="1"/>
  <c r="V488" i="7"/>
  <c r="W488" i="7" s="1"/>
  <c r="V98" i="7"/>
  <c r="W98" i="7" s="1"/>
  <c r="V20" i="7"/>
  <c r="W20" i="7" s="1"/>
  <c r="V18" i="7"/>
  <c r="W18" i="7" s="1"/>
  <c r="V632" i="7"/>
  <c r="W632" i="7" s="1"/>
  <c r="V560" i="7"/>
  <c r="W560" i="7" s="1"/>
  <c r="V598" i="7"/>
  <c r="W598" i="7" s="1"/>
  <c r="V130" i="7"/>
  <c r="W130" i="7" s="1"/>
  <c r="V64" i="7"/>
  <c r="W64" i="7" s="1"/>
  <c r="V619" i="7"/>
  <c r="W619" i="7" s="1"/>
  <c r="V584" i="7"/>
  <c r="W584" i="7" s="1"/>
  <c r="V133" i="7"/>
  <c r="W133" i="7" s="1"/>
  <c r="V78" i="7"/>
  <c r="W78" i="7" s="1"/>
  <c r="V433" i="7"/>
  <c r="W433" i="7" s="1"/>
  <c r="V407" i="7"/>
  <c r="W407" i="7" s="1"/>
  <c r="V80" i="7"/>
  <c r="W80" i="7" s="1"/>
  <c r="V330" i="7"/>
  <c r="W330" i="7" s="1"/>
  <c r="V486" i="7"/>
  <c r="W486" i="7" s="1"/>
  <c r="V138" i="7"/>
  <c r="W138" i="7" s="1"/>
  <c r="V354" i="7"/>
  <c r="W354" i="7" s="1"/>
  <c r="V416" i="7"/>
  <c r="W416" i="7" s="1"/>
  <c r="V188" i="7"/>
  <c r="W188" i="7" s="1"/>
  <c r="V142" i="7"/>
  <c r="W142" i="7" s="1"/>
  <c r="V543" i="7"/>
  <c r="W543" i="7" s="1"/>
  <c r="V325" i="7"/>
  <c r="W325" i="7" s="1"/>
  <c r="V85" i="7"/>
  <c r="W85" i="7" s="1"/>
  <c r="V377" i="7"/>
  <c r="W377" i="7" s="1"/>
  <c r="W388" i="7" s="1"/>
  <c r="F34" i="6" s="1"/>
  <c r="V95" i="7"/>
  <c r="W95" i="7" s="1"/>
  <c r="V380" i="7"/>
  <c r="W380" i="7" s="1"/>
  <c r="V17" i="7"/>
  <c r="W17" i="7" s="1"/>
  <c r="V525" i="7"/>
  <c r="W525" i="7" s="1"/>
  <c r="V627" i="7"/>
  <c r="W627" i="7" s="1"/>
  <c r="V179" i="7"/>
  <c r="W179" i="7" s="1"/>
  <c r="V173" i="7"/>
  <c r="W173" i="7" s="1"/>
  <c r="V379" i="7"/>
  <c r="W379" i="7" s="1"/>
  <c r="V472" i="7"/>
  <c r="W472" i="7" s="1"/>
  <c r="V107" i="7"/>
  <c r="W107" i="7" s="1"/>
  <c r="V494" i="7"/>
  <c r="W494" i="7" s="1"/>
  <c r="W502" i="7" s="1"/>
  <c r="F44" i="6" s="1"/>
  <c r="V178" i="7"/>
  <c r="W178" i="7" s="1"/>
  <c r="V461" i="7"/>
  <c r="W461" i="7" s="1"/>
  <c r="V456" i="7"/>
  <c r="W456" i="7" s="1"/>
  <c r="V6" i="7"/>
  <c r="W6" i="7" s="1"/>
  <c r="V505" i="7"/>
  <c r="W505" i="7" s="1"/>
  <c r="V262" i="7"/>
  <c r="W262" i="7" s="1"/>
  <c r="V608" i="7"/>
  <c r="W608" i="7" s="1"/>
  <c r="V384" i="7"/>
  <c r="W384" i="7" s="1"/>
  <c r="V359" i="7"/>
  <c r="W359" i="7" s="1"/>
  <c r="V206" i="7"/>
  <c r="W206" i="7" s="1"/>
  <c r="V24" i="7"/>
  <c r="W24" i="7" s="1"/>
  <c r="V358" i="7"/>
  <c r="W358" i="7" s="1"/>
  <c r="V631" i="7"/>
  <c r="W631" i="7" s="1"/>
  <c r="V386" i="7"/>
  <c r="W386" i="7" s="1"/>
  <c r="V496" i="7"/>
  <c r="W496" i="7" s="1"/>
  <c r="V184" i="7"/>
  <c r="W184" i="7" s="1"/>
  <c r="V23" i="7"/>
  <c r="W23" i="7" s="1"/>
  <c r="V428" i="7"/>
  <c r="W428" i="7" s="1"/>
  <c r="V196" i="7"/>
  <c r="W196" i="7" s="1"/>
  <c r="V574" i="7"/>
  <c r="W574" i="7" s="1"/>
  <c r="V603" i="7"/>
  <c r="W603" i="7" s="1"/>
  <c r="V559" i="7"/>
  <c r="W559" i="7" s="1"/>
  <c r="V129" i="7"/>
  <c r="W129" i="7" s="1"/>
  <c r="W139" i="7" s="1"/>
  <c r="F14" i="6" s="1"/>
  <c r="V158" i="7"/>
  <c r="W158" i="7" s="1"/>
  <c r="V219" i="7"/>
  <c r="W219" i="7" s="1"/>
  <c r="V227" i="7"/>
  <c r="W227" i="7" s="1"/>
  <c r="V137" i="7"/>
  <c r="W137" i="7" s="1"/>
  <c r="V552" i="7"/>
  <c r="W552" i="7" s="1"/>
  <c r="V347" i="7"/>
  <c r="W347" i="7" s="1"/>
  <c r="V207" i="7"/>
  <c r="W207" i="7" s="1"/>
  <c r="V616" i="7"/>
  <c r="W616" i="7" s="1"/>
  <c r="V334" i="7"/>
  <c r="W334" i="7" s="1"/>
  <c r="V245" i="7"/>
  <c r="W245" i="7" s="1"/>
  <c r="V519" i="7"/>
  <c r="W519" i="7" s="1"/>
  <c r="V498" i="7"/>
  <c r="W498" i="7" s="1"/>
  <c r="V248" i="7"/>
  <c r="W248" i="7" s="1"/>
  <c r="V367" i="7"/>
  <c r="W367" i="7" s="1"/>
  <c r="V271" i="7"/>
  <c r="W271" i="7" s="1"/>
  <c r="V554" i="7"/>
  <c r="W554" i="7" s="1"/>
  <c r="V323" i="7"/>
  <c r="W323" i="7" s="1"/>
  <c r="V190" i="7"/>
  <c r="W190" i="7" s="1"/>
  <c r="V279" i="7"/>
  <c r="W279" i="7" s="1"/>
  <c r="V100" i="7"/>
  <c r="W100" i="7" s="1"/>
  <c r="V26" i="7"/>
  <c r="W26" i="7" s="1"/>
  <c r="V36" i="7"/>
  <c r="W36" i="7" s="1"/>
  <c r="V281" i="7"/>
  <c r="W281" i="7" s="1"/>
  <c r="V189" i="7"/>
  <c r="W189" i="7" s="1"/>
  <c r="V40" i="7"/>
  <c r="W40" i="7" s="1"/>
  <c r="V412" i="7"/>
  <c r="W412" i="7" s="1"/>
  <c r="V191" i="7"/>
  <c r="W191" i="7" s="1"/>
  <c r="V7" i="7"/>
  <c r="W7" i="7" s="1"/>
  <c r="V385" i="7"/>
  <c r="W385" i="7" s="1"/>
  <c r="V180" i="7"/>
  <c r="W180" i="7" s="1"/>
  <c r="V399" i="7"/>
  <c r="W399" i="7" s="1"/>
  <c r="V440" i="7"/>
  <c r="W440" i="7" s="1"/>
  <c r="V512" i="7"/>
  <c r="W512" i="7" s="1"/>
  <c r="V198" i="7"/>
  <c r="W198" i="7" s="1"/>
  <c r="V607" i="7"/>
  <c r="W607" i="7" s="1"/>
  <c r="V300" i="7"/>
  <c r="W300" i="7" s="1"/>
  <c r="V355" i="7"/>
  <c r="W355" i="7" s="1"/>
  <c r="V148" i="1"/>
  <c r="W148" i="1" s="1"/>
  <c r="W152" i="1" s="1"/>
  <c r="E14" i="6" s="1"/>
  <c r="V188" i="1"/>
  <c r="W188" i="1" s="1"/>
  <c r="V192" i="1"/>
  <c r="W192" i="1" s="1"/>
  <c r="V170" i="1"/>
  <c r="W170" i="1" s="1"/>
  <c r="V439" i="1"/>
  <c r="W439" i="1" s="1"/>
  <c r="V532" i="1"/>
  <c r="W532" i="1" s="1"/>
  <c r="V553" i="1"/>
  <c r="W553" i="1" s="1"/>
  <c r="W562" i="1" s="1"/>
  <c r="E43" i="6" s="1"/>
  <c r="V628" i="1"/>
  <c r="W628" i="1" s="1"/>
  <c r="V464" i="1"/>
  <c r="W464" i="1" s="1"/>
  <c r="V467" i="1"/>
  <c r="W467" i="1" s="1"/>
  <c r="V566" i="1"/>
  <c r="W566" i="1" s="1"/>
  <c r="W573" i="1" s="1"/>
  <c r="E44" i="6" s="1"/>
  <c r="V590" i="1"/>
  <c r="W590" i="1" s="1"/>
  <c r="W601" i="1" s="1"/>
  <c r="E46" i="6" s="1"/>
  <c r="V485" i="1"/>
  <c r="W485" i="1" s="1"/>
  <c r="V612" i="1"/>
  <c r="W612" i="1" s="1"/>
  <c r="V425" i="1"/>
  <c r="W425" i="1" s="1"/>
  <c r="V666" i="1"/>
  <c r="W666" i="1" s="1"/>
  <c r="V672" i="1"/>
  <c r="W672" i="1" s="1"/>
  <c r="V671" i="1"/>
  <c r="W671" i="1" s="1"/>
  <c r="V157" i="1"/>
  <c r="W157" i="1" s="1"/>
  <c r="W166" i="1" s="1"/>
  <c r="E15" i="6" s="1"/>
  <c r="V444" i="1"/>
  <c r="W444" i="1" s="1"/>
  <c r="V687" i="1"/>
  <c r="W687" i="1" s="1"/>
  <c r="W691" i="1" s="1"/>
  <c r="E51" i="6" s="1"/>
  <c r="V19" i="8"/>
  <c r="W19" i="8" s="1"/>
  <c r="V8" i="8"/>
  <c r="W8" i="8" s="1"/>
  <c r="V121" i="8"/>
  <c r="W121" i="8" s="1"/>
  <c r="V130" i="8"/>
  <c r="W130" i="8" s="1"/>
  <c r="V83" i="8"/>
  <c r="W83" i="8" s="1"/>
  <c r="V119" i="8"/>
  <c r="W119" i="8" s="1"/>
  <c r="V41" i="8"/>
  <c r="W41" i="8" s="1"/>
  <c r="V53" i="8"/>
  <c r="W53" i="8" s="1"/>
  <c r="V78" i="8"/>
  <c r="W78" i="8" s="1"/>
  <c r="V74" i="8"/>
  <c r="W74" i="8" s="1"/>
  <c r="V76" i="8"/>
  <c r="W76" i="8" s="1"/>
  <c r="V20" i="8"/>
  <c r="W20" i="8" s="1"/>
  <c r="V46" i="8"/>
  <c r="W46" i="8" s="1"/>
  <c r="W54" i="8" s="1"/>
  <c r="G24" i="6" s="1"/>
  <c r="V112" i="8"/>
  <c r="W112" i="8" s="1"/>
  <c r="V5" i="8"/>
  <c r="W5" i="8" s="1"/>
  <c r="V61" i="8"/>
  <c r="W61" i="8" s="1"/>
  <c r="V39" i="8"/>
  <c r="W39" i="8" s="1"/>
  <c r="V94" i="8"/>
  <c r="W94" i="8" s="1"/>
  <c r="V85" i="8"/>
  <c r="W85" i="8" s="1"/>
  <c r="V40" i="8"/>
  <c r="W40" i="8" s="1"/>
  <c r="V77" i="8"/>
  <c r="W77" i="8" s="1"/>
  <c r="V73" i="8"/>
  <c r="W73" i="8" s="1"/>
  <c r="V95" i="8"/>
  <c r="W95" i="8" s="1"/>
  <c r="V92" i="8"/>
  <c r="W92" i="8" s="1"/>
  <c r="V123" i="8"/>
  <c r="W123" i="8" s="1"/>
  <c r="V134" i="8"/>
  <c r="W134" i="8" s="1"/>
  <c r="V35" i="8"/>
  <c r="W35" i="8" s="1"/>
  <c r="V132" i="8"/>
  <c r="W132" i="8" s="1"/>
  <c r="V47" i="8"/>
  <c r="W47" i="8" s="1"/>
  <c r="V51" i="8"/>
  <c r="W51" i="8" s="1"/>
  <c r="V7" i="8"/>
  <c r="W7" i="8" s="1"/>
  <c r="V118" i="8"/>
  <c r="W118" i="8" s="1"/>
  <c r="V34" i="8"/>
  <c r="W34" i="8" s="1"/>
  <c r="V11" i="8"/>
  <c r="W11" i="8" s="1"/>
  <c r="V6" i="8"/>
  <c r="W6" i="8" s="1"/>
  <c r="V102" i="8"/>
  <c r="W102" i="8" s="1"/>
  <c r="V79" i="8"/>
  <c r="W79" i="8" s="1"/>
  <c r="V37" i="8"/>
  <c r="W37" i="8" s="1"/>
  <c r="V114" i="8"/>
  <c r="W114" i="8" s="1"/>
  <c r="V12" i="8"/>
  <c r="W12" i="8" s="1"/>
  <c r="V103" i="8"/>
  <c r="W103" i="8" s="1"/>
  <c r="V122" i="8"/>
  <c r="W122" i="8" s="1"/>
  <c r="V48" i="8"/>
  <c r="W48" i="8" s="1"/>
  <c r="V120" i="8"/>
  <c r="W120" i="8" s="1"/>
  <c r="V65" i="8"/>
  <c r="W65" i="8" s="1"/>
  <c r="V36" i="8"/>
  <c r="W36" i="8" s="1"/>
  <c r="V105" i="8"/>
  <c r="W105" i="8" s="1"/>
  <c r="V93" i="8"/>
  <c r="W93" i="8" s="1"/>
  <c r="V84" i="8"/>
  <c r="W84" i="8" s="1"/>
  <c r="V111" i="8"/>
  <c r="W111" i="8" s="1"/>
  <c r="V71" i="8"/>
  <c r="W71" i="8" s="1"/>
  <c r="V63" i="8"/>
  <c r="W63" i="8" s="1"/>
  <c r="V52" i="8"/>
  <c r="W52" i="8" s="1"/>
  <c r="V22" i="8"/>
  <c r="W22" i="8" s="1"/>
  <c r="V64" i="8"/>
  <c r="W64" i="8" s="1"/>
  <c r="V27" i="8"/>
  <c r="W27" i="8" s="1"/>
  <c r="V24" i="8"/>
  <c r="W24" i="8" s="1"/>
  <c r="V101" i="8"/>
  <c r="W101" i="8" s="1"/>
  <c r="V124" i="8"/>
  <c r="W124" i="8" s="1"/>
  <c r="V131" i="8"/>
  <c r="W131" i="8" s="1"/>
  <c r="V72" i="8"/>
  <c r="W72" i="8" s="1"/>
  <c r="V106" i="8"/>
  <c r="W106" i="8" s="1"/>
  <c r="V60" i="8"/>
  <c r="W60" i="8" s="1"/>
  <c r="V23" i="8"/>
  <c r="W23" i="8" s="1"/>
  <c r="V75" i="8"/>
  <c r="W75" i="8" s="1"/>
  <c r="V28" i="8"/>
  <c r="W28" i="8" s="1"/>
  <c r="V50" i="8"/>
  <c r="W50" i="8" s="1"/>
  <c r="V104" i="8"/>
  <c r="W104" i="8" s="1"/>
  <c r="V59" i="8"/>
  <c r="W59" i="8" s="1"/>
  <c r="V38" i="8"/>
  <c r="W38" i="8" s="1"/>
  <c r="V9" i="8"/>
  <c r="W9" i="8" s="1"/>
  <c r="V62" i="8"/>
  <c r="W62" i="8" s="1"/>
  <c r="V66" i="8"/>
  <c r="W66" i="8" s="1"/>
  <c r="V133" i="8"/>
  <c r="W133" i="8" s="1"/>
  <c r="V42" i="8"/>
  <c r="W42" i="8" s="1"/>
  <c r="V129" i="8"/>
  <c r="W129" i="8" s="1"/>
  <c r="W135" i="8" s="1"/>
  <c r="G50" i="6" s="1"/>
  <c r="V113" i="8"/>
  <c r="W113" i="8" s="1"/>
  <c r="V49" i="8"/>
  <c r="W49" i="8" s="1"/>
  <c r="V33" i="8"/>
  <c r="W33" i="8" s="1"/>
  <c r="V57" i="8"/>
  <c r="W57" i="8" s="1"/>
  <c r="V58" i="8"/>
  <c r="W58" i="8" s="1"/>
  <c r="V107" i="8"/>
  <c r="W107" i="8" s="1"/>
  <c r="V10" i="8"/>
  <c r="W10" i="8" s="1"/>
  <c r="V86" i="8"/>
  <c r="W86" i="8" s="1"/>
  <c r="V100" i="8"/>
  <c r="W100" i="8" s="1"/>
  <c r="V70" i="8"/>
  <c r="W70" i="8" s="1"/>
  <c r="V4" i="8"/>
  <c r="W4" i="8" s="1"/>
  <c r="V18" i="8"/>
  <c r="W18" i="8" s="1"/>
  <c r="V88" i="8"/>
  <c r="W88" i="8" s="1"/>
  <c r="V3" i="8"/>
  <c r="W3" i="8" s="1"/>
  <c r="V25" i="8"/>
  <c r="W25" i="8" s="1"/>
  <c r="V87" i="8"/>
  <c r="W87" i="8" s="1"/>
  <c r="V26" i="8"/>
  <c r="W26" i="8" s="1"/>
  <c r="V21" i="8"/>
  <c r="W21" i="8" s="1"/>
  <c r="V17" i="8"/>
  <c r="W17" i="8" s="1"/>
  <c r="V478" i="1"/>
  <c r="W478" i="1" s="1"/>
  <c r="V595" i="1"/>
  <c r="W595" i="1" s="1"/>
  <c r="R326" i="1"/>
  <c r="T326" i="1"/>
  <c r="Q326" i="1"/>
  <c r="T281" i="1"/>
  <c r="W659" i="1"/>
  <c r="E49" i="6" s="1"/>
  <c r="W451" i="1"/>
  <c r="E35" i="6" s="1"/>
  <c r="W436" i="1"/>
  <c r="E34" i="6" s="1"/>
  <c r="R281" i="1"/>
  <c r="Q281" i="1"/>
  <c r="R115" i="1"/>
  <c r="T115" i="1"/>
  <c r="Q115" i="1"/>
  <c r="R32" i="1"/>
  <c r="T16" i="1"/>
  <c r="Q16" i="1"/>
  <c r="R16" i="1"/>
  <c r="S584" i="1"/>
  <c r="S422" i="1"/>
  <c r="W422" i="1"/>
  <c r="E33" i="6" s="1"/>
  <c r="W177" i="1"/>
  <c r="E16" i="6" s="1"/>
  <c r="V353" i="1"/>
  <c r="W353" i="1" s="1"/>
  <c r="V383" i="1"/>
  <c r="W383" i="1" s="1"/>
  <c r="V395" i="1"/>
  <c r="W395" i="1" s="1"/>
  <c r="V312" i="1"/>
  <c r="W312" i="1" s="1"/>
  <c r="V286" i="1"/>
  <c r="W286" i="1" s="1"/>
  <c r="V252" i="1"/>
  <c r="W252" i="1" s="1"/>
  <c r="V200" i="1"/>
  <c r="W200" i="1" s="1"/>
  <c r="V313" i="1"/>
  <c r="W313" i="1" s="1"/>
  <c r="V371" i="1"/>
  <c r="W371" i="1" s="1"/>
  <c r="V409" i="1"/>
  <c r="W409" i="1" s="1"/>
  <c r="V365" i="1"/>
  <c r="W365" i="1" s="1"/>
  <c r="V380" i="1"/>
  <c r="W380" i="1" s="1"/>
  <c r="V392" i="1"/>
  <c r="W392" i="1" s="1"/>
  <c r="V309" i="1"/>
  <c r="W309" i="1" s="1"/>
  <c r="V280" i="1"/>
  <c r="W280" i="1" s="1"/>
  <c r="V299" i="1"/>
  <c r="W299" i="1" s="1"/>
  <c r="V321" i="1"/>
  <c r="W321" i="1" s="1"/>
  <c r="V329" i="1"/>
  <c r="W329" i="1" s="1"/>
  <c r="V346" i="1"/>
  <c r="W346" i="1" s="1"/>
  <c r="V410" i="1"/>
  <c r="W410" i="1" s="1"/>
  <c r="V366" i="1"/>
  <c r="W366" i="1" s="1"/>
  <c r="V381" i="1"/>
  <c r="W381" i="1" s="1"/>
  <c r="V393" i="1"/>
  <c r="W393" i="1" s="1"/>
  <c r="V310" i="1"/>
  <c r="W310" i="1" s="1"/>
  <c r="V266" i="1"/>
  <c r="W266" i="1" s="1"/>
  <c r="V284" i="1"/>
  <c r="W284" i="1" s="1"/>
  <c r="V300" i="1"/>
  <c r="W300" i="1" s="1"/>
  <c r="V322" i="1"/>
  <c r="W322" i="1" s="1"/>
  <c r="V332" i="1"/>
  <c r="W332" i="1" s="1"/>
  <c r="V202" i="1"/>
  <c r="W202" i="1" s="1"/>
  <c r="V347" i="1"/>
  <c r="W347" i="1" s="1"/>
  <c r="V352" i="1"/>
  <c r="W352" i="1" s="1"/>
  <c r="V367" i="1"/>
  <c r="W367" i="1" s="1"/>
  <c r="V382" i="1"/>
  <c r="W382" i="1" s="1"/>
  <c r="V394" i="1"/>
  <c r="W394" i="1" s="1"/>
  <c r="V311" i="1"/>
  <c r="W311" i="1" s="1"/>
  <c r="V267" i="1"/>
  <c r="W267" i="1" s="1"/>
  <c r="V285" i="1"/>
  <c r="W285" i="1" s="1"/>
  <c r="V304" i="1"/>
  <c r="W304" i="1" s="1"/>
  <c r="V251" i="1"/>
  <c r="W251" i="1" s="1"/>
  <c r="V333" i="1"/>
  <c r="W333" i="1" s="1"/>
  <c r="V272" i="1"/>
  <c r="W272" i="1" s="1"/>
  <c r="V198" i="1"/>
  <c r="W198" i="1" s="1"/>
  <c r="V401" i="1"/>
  <c r="W401" i="1" s="1"/>
  <c r="V356" i="1"/>
  <c r="W356" i="1" s="1"/>
  <c r="V480" i="1"/>
  <c r="W480" i="1" s="1"/>
  <c r="V386" i="1"/>
  <c r="W386" i="1" s="1"/>
  <c r="V246" i="1"/>
  <c r="W246" i="1" s="1"/>
  <c r="V257" i="1"/>
  <c r="W257" i="1" s="1"/>
  <c r="V274" i="1"/>
  <c r="W274" i="1" s="1"/>
  <c r="V289" i="1"/>
  <c r="W289" i="1" s="1"/>
  <c r="V323" i="1"/>
  <c r="W323" i="1" s="1"/>
  <c r="V508" i="1"/>
  <c r="W508" i="1" s="1"/>
  <c r="V336" i="1"/>
  <c r="W336" i="1" s="1"/>
  <c r="V354" i="1"/>
  <c r="W354" i="1" s="1"/>
  <c r="V258" i="1"/>
  <c r="W258" i="1" s="1"/>
  <c r="V400" i="1"/>
  <c r="W400" i="1" s="1"/>
  <c r="V292" i="1"/>
  <c r="W292" i="1" s="1"/>
  <c r="V271" i="1"/>
  <c r="W271" i="1" s="1"/>
  <c r="V305" i="1"/>
  <c r="W305" i="1" s="1"/>
  <c r="V334" i="1"/>
  <c r="W334" i="1" s="1"/>
  <c r="V244" i="1"/>
  <c r="W244" i="1" s="1"/>
  <c r="V306" i="1"/>
  <c r="W306" i="1" s="1"/>
  <c r="V479" i="1"/>
  <c r="W479" i="1" s="1"/>
  <c r="V245" i="1"/>
  <c r="W245" i="1" s="1"/>
  <c r="V507" i="1"/>
  <c r="W507" i="1" s="1"/>
  <c r="V340" i="1"/>
  <c r="W340" i="1" s="1"/>
  <c r="V357" i="1"/>
  <c r="W357" i="1" s="1"/>
  <c r="V247" i="1"/>
  <c r="W247" i="1" s="1"/>
  <c r="V291" i="1"/>
  <c r="W291" i="1" s="1"/>
  <c r="V509" i="1"/>
  <c r="W509" i="1" s="1"/>
  <c r="V405" i="1"/>
  <c r="W405" i="1" s="1"/>
  <c r="V373" i="1"/>
  <c r="W373" i="1" s="1"/>
  <c r="V388" i="1"/>
  <c r="W388" i="1" s="1"/>
  <c r="V259" i="1"/>
  <c r="W259" i="1" s="1"/>
  <c r="V317" i="1"/>
  <c r="W317" i="1" s="1"/>
  <c r="V406" i="1"/>
  <c r="W406" i="1" s="1"/>
  <c r="V359" i="1"/>
  <c r="W359" i="1" s="1"/>
  <c r="V374" i="1"/>
  <c r="W374" i="1" s="1"/>
  <c r="V389" i="1"/>
  <c r="W389" i="1" s="1"/>
  <c r="V403" i="1"/>
  <c r="W403" i="1" s="1"/>
  <c r="V260" i="1"/>
  <c r="W260" i="1" s="1"/>
  <c r="V277" i="1"/>
  <c r="W277" i="1" s="1"/>
  <c r="V293" i="1"/>
  <c r="W293" i="1" s="1"/>
  <c r="V318" i="1"/>
  <c r="W318" i="1" s="1"/>
  <c r="V135" i="1"/>
  <c r="W135" i="1" s="1"/>
  <c r="V348" i="1"/>
  <c r="W348" i="1" s="1"/>
  <c r="V399" i="1"/>
  <c r="W399" i="1" s="1"/>
  <c r="V384" i="1"/>
  <c r="W384" i="1" s="1"/>
  <c r="V335" i="1"/>
  <c r="W335" i="1" s="1"/>
  <c r="V201" i="1"/>
  <c r="W201" i="1" s="1"/>
  <c r="V355" i="1"/>
  <c r="W355" i="1" s="1"/>
  <c r="V385" i="1"/>
  <c r="W385" i="1" s="1"/>
  <c r="V273" i="1"/>
  <c r="W273" i="1" s="1"/>
  <c r="V250" i="1"/>
  <c r="W250" i="1" s="1"/>
  <c r="V404" i="1"/>
  <c r="W404" i="1" s="1"/>
  <c r="V372" i="1"/>
  <c r="W372" i="1" s="1"/>
  <c r="V387" i="1"/>
  <c r="W387" i="1" s="1"/>
  <c r="V275" i="1"/>
  <c r="W275" i="1" s="1"/>
  <c r="V324" i="1"/>
  <c r="W324" i="1" s="1"/>
  <c r="V341" i="1"/>
  <c r="W341" i="1" s="1"/>
  <c r="V358" i="1"/>
  <c r="W358" i="1" s="1"/>
  <c r="V402" i="1"/>
  <c r="W402" i="1" s="1"/>
  <c r="V276" i="1"/>
  <c r="W276" i="1" s="1"/>
  <c r="V134" i="1"/>
  <c r="W134" i="1" s="1"/>
  <c r="V407" i="1"/>
  <c r="W407" i="1" s="1"/>
  <c r="V360" i="1"/>
  <c r="W360" i="1" s="1"/>
  <c r="V378" i="1"/>
  <c r="W378" i="1" s="1"/>
  <c r="V390" i="1"/>
  <c r="W390" i="1" s="1"/>
  <c r="V307" i="1"/>
  <c r="W307" i="1" s="1"/>
  <c r="V261" i="1"/>
  <c r="W261" i="1" s="1"/>
  <c r="V278" i="1"/>
  <c r="W278" i="1" s="1"/>
  <c r="V294" i="1"/>
  <c r="W294" i="1" s="1"/>
  <c r="V319" i="1"/>
  <c r="W319" i="1" s="1"/>
  <c r="V487" i="1"/>
  <c r="W487" i="1" s="1"/>
  <c r="V203" i="1"/>
  <c r="W203" i="1" s="1"/>
  <c r="V506" i="1"/>
  <c r="W506" i="1" s="1"/>
  <c r="V297" i="1"/>
  <c r="W297" i="1" s="1"/>
  <c r="V199" i="1"/>
  <c r="W199" i="1" s="1"/>
  <c r="V370" i="1"/>
  <c r="W370" i="1" s="1"/>
  <c r="V408" i="1"/>
  <c r="W408" i="1" s="1"/>
  <c r="V361" i="1"/>
  <c r="W361" i="1" s="1"/>
  <c r="V379" i="1"/>
  <c r="W379" i="1" s="1"/>
  <c r="V391" i="1"/>
  <c r="W391" i="1" s="1"/>
  <c r="V308" i="1"/>
  <c r="W308" i="1" s="1"/>
  <c r="V279" i="1"/>
  <c r="W279" i="1" s="1"/>
  <c r="V295" i="1"/>
  <c r="W295" i="1" s="1"/>
  <c r="V320" i="1"/>
  <c r="W320" i="1" s="1"/>
  <c r="V488" i="1"/>
  <c r="W488" i="1" s="1"/>
  <c r="S317" i="1"/>
  <c r="S319" i="1"/>
  <c r="S321" i="1"/>
  <c r="S320" i="1"/>
  <c r="S322" i="1"/>
  <c r="S323" i="1"/>
  <c r="S318" i="1"/>
  <c r="S324" i="1"/>
  <c r="S100" i="1"/>
  <c r="S273" i="1"/>
  <c r="S81" i="1"/>
  <c r="S110" i="1"/>
  <c r="S112" i="1"/>
  <c r="S114" i="1"/>
  <c r="S107" i="1"/>
  <c r="S109" i="1"/>
  <c r="S106" i="1"/>
  <c r="S274" i="1"/>
  <c r="S280" i="1"/>
  <c r="S99" i="1"/>
  <c r="S101" i="1"/>
  <c r="S103" i="1"/>
  <c r="S105" i="1"/>
  <c r="S102" i="1"/>
  <c r="S111" i="1"/>
  <c r="S271" i="1"/>
  <c r="S104" i="1"/>
  <c r="S113" i="1"/>
  <c r="S108" i="1"/>
  <c r="S272" i="1"/>
  <c r="S275" i="1"/>
  <c r="S257" i="1"/>
  <c r="S268" i="1" s="1"/>
  <c r="H14" i="6" l="1"/>
  <c r="H44" i="6"/>
  <c r="H50" i="6"/>
  <c r="H34" i="6"/>
  <c r="W115" i="8"/>
  <c r="G47" i="6" s="1"/>
  <c r="W241" i="1"/>
  <c r="E20" i="6" s="1"/>
  <c r="W96" i="8"/>
  <c r="G41" i="6" s="1"/>
  <c r="W153" i="7"/>
  <c r="F15" i="6" s="1"/>
  <c r="H15" i="6" s="1"/>
  <c r="W86" i="7"/>
  <c r="F10" i="6" s="1"/>
  <c r="W585" i="7"/>
  <c r="F49" i="6" s="1"/>
  <c r="W458" i="7"/>
  <c r="F40" i="6" s="1"/>
  <c r="H40" i="6" s="1"/>
  <c r="W89" i="8"/>
  <c r="G38" i="6" s="1"/>
  <c r="W67" i="8"/>
  <c r="G27" i="6" s="1"/>
  <c r="W126" i="8"/>
  <c r="G49" i="6" s="1"/>
  <c r="W513" i="7"/>
  <c r="F45" i="6" s="1"/>
  <c r="H45" i="6" s="1"/>
  <c r="W295" i="7"/>
  <c r="F26" i="6" s="1"/>
  <c r="W434" i="7"/>
  <c r="F38" i="6" s="1"/>
  <c r="W478" i="7"/>
  <c r="F42" i="6" s="1"/>
  <c r="H42" i="6" s="1"/>
  <c r="W307" i="7"/>
  <c r="F28" i="6" s="1"/>
  <c r="W27" i="7"/>
  <c r="F6" i="6" s="1"/>
  <c r="W11" i="7"/>
  <c r="F5" i="6" s="1"/>
  <c r="W503" i="1"/>
  <c r="W447" i="7"/>
  <c r="F39" i="6" s="1"/>
  <c r="W29" i="8"/>
  <c r="G9" i="6" s="1"/>
  <c r="W621" i="7"/>
  <c r="F52" i="6" s="1"/>
  <c r="W252" i="7"/>
  <c r="F23" i="6" s="1"/>
  <c r="W331" i="7"/>
  <c r="F30" i="6" s="1"/>
  <c r="W43" i="8"/>
  <c r="G16" i="6" s="1"/>
  <c r="H16" i="6" s="1"/>
  <c r="W202" i="7"/>
  <c r="F19" i="6" s="1"/>
  <c r="H19" i="6" s="1"/>
  <c r="W73" i="7"/>
  <c r="F9" i="6" s="1"/>
  <c r="W571" i="7"/>
  <c r="F48" i="6" s="1"/>
  <c r="H48" i="6" s="1"/>
  <c r="W45" i="7"/>
  <c r="F7" i="6" s="1"/>
  <c r="W239" i="7"/>
  <c r="F22" i="6" s="1"/>
  <c r="W113" i="7"/>
  <c r="F12" i="6" s="1"/>
  <c r="W268" i="7"/>
  <c r="F24" i="6" s="1"/>
  <c r="W528" i="7"/>
  <c r="F46" i="6" s="1"/>
  <c r="W350" i="7"/>
  <c r="F31" i="6" s="1"/>
  <c r="W58" i="7"/>
  <c r="F8" i="6" s="1"/>
  <c r="W401" i="7"/>
  <c r="F35" i="6" s="1"/>
  <c r="H35" i="6" s="1"/>
  <c r="W126" i="7"/>
  <c r="F13" i="6" s="1"/>
  <c r="W126" i="1"/>
  <c r="W548" i="7"/>
  <c r="F47" i="6" s="1"/>
  <c r="W102" i="7"/>
  <c r="F11" i="6" s="1"/>
  <c r="W374" i="7"/>
  <c r="F33" i="6" s="1"/>
  <c r="H33" i="6" s="1"/>
  <c r="W717" i="1"/>
  <c r="E53" i="6" s="1"/>
  <c r="W80" i="8"/>
  <c r="G28" i="6" s="1"/>
  <c r="W491" i="7"/>
  <c r="F43" i="6" s="1"/>
  <c r="H43" i="6" s="1"/>
  <c r="W108" i="8"/>
  <c r="G46" i="6" s="1"/>
  <c r="W420" i="7"/>
  <c r="F36" i="6" s="1"/>
  <c r="H36" i="6" s="1"/>
  <c r="W215" i="7"/>
  <c r="F20" i="6" s="1"/>
  <c r="W282" i="7"/>
  <c r="W467" i="7"/>
  <c r="F41" i="6" s="1"/>
  <c r="W228" i="7"/>
  <c r="F21" i="6" s="1"/>
  <c r="W181" i="7"/>
  <c r="F17" i="6" s="1"/>
  <c r="H17" i="6" s="1"/>
  <c r="W633" i="7"/>
  <c r="F53" i="6" s="1"/>
  <c r="W612" i="7"/>
  <c r="F51" i="6" s="1"/>
  <c r="H51" i="6" s="1"/>
  <c r="W705" i="1"/>
  <c r="E52" i="6" s="1"/>
  <c r="W268" i="1"/>
  <c r="E22" i="6" s="1"/>
  <c r="W337" i="1"/>
  <c r="W314" i="1"/>
  <c r="E25" i="6" s="1"/>
  <c r="W326" i="1"/>
  <c r="S326" i="1"/>
  <c r="W514" i="1"/>
  <c r="W139" i="1"/>
  <c r="W489" i="1"/>
  <c r="E37" i="6" s="1"/>
  <c r="H37" i="6" s="1"/>
  <c r="W349" i="1"/>
  <c r="E28" i="6" s="1"/>
  <c r="W375" i="1"/>
  <c r="E30" i="6" s="1"/>
  <c r="W362" i="1"/>
  <c r="E29" i="6" s="1"/>
  <c r="H29" i="6" s="1"/>
  <c r="W396" i="1"/>
  <c r="E31" i="6" s="1"/>
  <c r="W301" i="1"/>
  <c r="E24" i="6" s="1"/>
  <c r="W411" i="1"/>
  <c r="E32" i="6" s="1"/>
  <c r="H32" i="6" s="1"/>
  <c r="W281" i="1"/>
  <c r="E23" i="6" s="1"/>
  <c r="S281" i="1"/>
  <c r="W254" i="1"/>
  <c r="E21" i="6" s="1"/>
  <c r="S115" i="1"/>
  <c r="S32" i="1"/>
  <c r="S16" i="1"/>
  <c r="E26" i="6"/>
  <c r="W205" i="1"/>
  <c r="E18" i="6" s="1"/>
  <c r="H18" i="6" s="1"/>
  <c r="H247" i="1"/>
  <c r="H329" i="1"/>
  <c r="H507" i="1"/>
  <c r="H260" i="1"/>
  <c r="H273" i="1"/>
  <c r="H403" i="1"/>
  <c r="H509" i="1"/>
  <c r="H292" i="1"/>
  <c r="H275" i="1"/>
  <c r="H265" i="1"/>
  <c r="H323" i="1"/>
  <c r="H135" i="1"/>
  <c r="H277" i="1"/>
  <c r="H294" i="1"/>
  <c r="H267" i="1"/>
  <c r="H488" i="1"/>
  <c r="H279" i="1"/>
  <c r="H299" i="1"/>
  <c r="H258" i="1"/>
  <c r="H284" i="1"/>
  <c r="H271" i="1"/>
  <c r="H285" i="1"/>
  <c r="H272" i="1"/>
  <c r="H402" i="1"/>
  <c r="H508" i="1"/>
  <c r="H274" i="1"/>
  <c r="H289" i="1"/>
  <c r="H291" i="1"/>
  <c r="H261" i="1"/>
  <c r="H307" i="1"/>
  <c r="H250" i="1"/>
  <c r="H276" i="1"/>
  <c r="H293" i="1"/>
  <c r="H266" i="1"/>
  <c r="H324" i="1"/>
  <c r="H487" i="1"/>
  <c r="H278" i="1"/>
  <c r="H295" i="1"/>
  <c r="H280" i="1"/>
  <c r="H300" i="1"/>
  <c r="H506" i="1"/>
  <c r="H257" i="1"/>
  <c r="H297" i="1"/>
  <c r="H312" i="1"/>
  <c r="H310" i="1"/>
  <c r="H251" i="1"/>
  <c r="H333" i="1"/>
  <c r="H321" i="1"/>
  <c r="H319" i="1"/>
  <c r="H317" i="1"/>
  <c r="H304" i="1"/>
  <c r="H245" i="1"/>
  <c r="H313" i="1"/>
  <c r="H311" i="1"/>
  <c r="H252" i="1"/>
  <c r="H334" i="1"/>
  <c r="H322" i="1"/>
  <c r="H320" i="1"/>
  <c r="H318" i="1"/>
  <c r="H305" i="1"/>
  <c r="H246" i="1"/>
  <c r="H244" i="1"/>
  <c r="H335" i="1"/>
  <c r="H308" i="1"/>
  <c r="H263" i="1"/>
  <c r="H286" i="1"/>
  <c r="H306" i="1"/>
  <c r="H309" i="1"/>
  <c r="H134" i="1"/>
  <c r="H332" i="1"/>
  <c r="H259" i="1"/>
  <c r="H26" i="6" l="1"/>
  <c r="H22" i="6"/>
  <c r="H53" i="6"/>
  <c r="H47" i="6"/>
  <c r="H46" i="6"/>
  <c r="H41" i="6"/>
  <c r="H49" i="6"/>
  <c r="H23" i="6"/>
  <c r="H24" i="6"/>
  <c r="H31" i="6"/>
  <c r="H30" i="6"/>
  <c r="F59" i="6"/>
  <c r="I59" i="6" s="1"/>
  <c r="H52" i="6"/>
  <c r="H28" i="6"/>
  <c r="H21" i="6"/>
  <c r="H20" i="6"/>
  <c r="H410" i="1"/>
  <c r="H394" i="1"/>
  <c r="H392" i="1"/>
  <c r="H390" i="1"/>
  <c r="H388" i="1"/>
  <c r="H383" i="1"/>
  <c r="H382" i="1"/>
  <c r="H380" i="1"/>
  <c r="H378" i="1"/>
  <c r="H395" i="1"/>
  <c r="H393" i="1"/>
  <c r="H391" i="1"/>
  <c r="H389" i="1"/>
  <c r="H385" i="1"/>
  <c r="H384" i="1"/>
  <c r="H381" i="1"/>
  <c r="H379" i="1"/>
  <c r="H399" i="1"/>
  <c r="H360" i="1"/>
  <c r="H407" i="1"/>
  <c r="H347" i="1"/>
  <c r="H356" i="1"/>
  <c r="H386" i="1"/>
  <c r="H171" i="1"/>
  <c r="H367" i="1"/>
  <c r="H365" i="1"/>
  <c r="H359" i="1"/>
  <c r="H374" i="1"/>
  <c r="H406" i="1"/>
  <c r="H346" i="1"/>
  <c r="H355" i="1"/>
  <c r="H387" i="1"/>
  <c r="H170" i="1"/>
  <c r="H366" i="1"/>
  <c r="H409" i="1"/>
  <c r="H358" i="1"/>
  <c r="H373" i="1"/>
  <c r="H405" i="1"/>
  <c r="H480" i="1"/>
  <c r="H371" i="1"/>
  <c r="H146" i="1"/>
  <c r="H354" i="1"/>
  <c r="H401" i="1"/>
  <c r="H341" i="1"/>
  <c r="H352" i="1"/>
  <c r="H361" i="1"/>
  <c r="H408" i="1"/>
  <c r="H348" i="1"/>
  <c r="H357" i="1"/>
  <c r="H372" i="1"/>
  <c r="H404" i="1"/>
  <c r="H479" i="1"/>
  <c r="H370" i="1"/>
  <c r="H145" i="1"/>
  <c r="H353" i="1"/>
  <c r="H400" i="1"/>
  <c r="H340" i="1"/>
  <c r="E4" i="1" l="1"/>
  <c r="V4" i="1" s="1"/>
  <c r="W4" i="1" s="1"/>
  <c r="H4" i="1"/>
  <c r="H57" i="1"/>
  <c r="H7" i="1"/>
  <c r="E7" i="1"/>
  <c r="V7" i="1" s="1"/>
  <c r="W7" i="1" s="1"/>
  <c r="E57" i="1"/>
  <c r="V57" i="1" s="1"/>
  <c r="W57" i="1" s="1"/>
  <c r="H3" i="1" l="1"/>
  <c r="E3" i="1"/>
  <c r="V3" i="1" s="1"/>
  <c r="H40" i="1"/>
  <c r="E40" i="1"/>
  <c r="V40" i="1" s="1"/>
  <c r="H71" i="1"/>
  <c r="E71" i="1"/>
  <c r="V71" i="1" s="1"/>
  <c r="H45" i="1"/>
  <c r="E45" i="1"/>
  <c r="V45" i="1" s="1"/>
  <c r="H44" i="1"/>
  <c r="E44" i="1"/>
  <c r="V44" i="1" s="1"/>
  <c r="H42" i="1"/>
  <c r="E42" i="1"/>
  <c r="V42" i="1" s="1"/>
  <c r="H61" i="1"/>
  <c r="E61" i="1"/>
  <c r="V61" i="1" s="1"/>
  <c r="H60" i="1"/>
  <c r="E60" i="1"/>
  <c r="V60" i="1" s="1"/>
  <c r="H107" i="1"/>
  <c r="E107" i="1"/>
  <c r="V107" i="1" s="1"/>
  <c r="H106" i="1"/>
  <c r="E106" i="1"/>
  <c r="V106" i="1" s="1"/>
  <c r="H105" i="1"/>
  <c r="E105" i="1"/>
  <c r="V105" i="1" s="1"/>
  <c r="H23" i="1"/>
  <c r="E23" i="1"/>
  <c r="V23" i="1" s="1"/>
  <c r="H22" i="1"/>
  <c r="E22" i="1"/>
  <c r="V22" i="1" s="1"/>
  <c r="H21" i="1"/>
  <c r="E21" i="1"/>
  <c r="V21" i="1" s="1"/>
  <c r="H20" i="1"/>
  <c r="E20" i="1"/>
  <c r="V20" i="1" s="1"/>
  <c r="H19" i="1"/>
  <c r="E19" i="1"/>
  <c r="V19" i="1" s="1"/>
  <c r="H15" i="1"/>
  <c r="E15" i="1"/>
  <c r="V15" i="1" s="1"/>
  <c r="H94" i="1"/>
  <c r="E94" i="1"/>
  <c r="V94" i="1" s="1"/>
  <c r="H93" i="1"/>
  <c r="E93" i="1"/>
  <c r="V93" i="1" s="1"/>
  <c r="H92" i="1"/>
  <c r="E92" i="1"/>
  <c r="V92" i="1" s="1"/>
  <c r="H114" i="1"/>
  <c r="E114" i="1"/>
  <c r="V114" i="1" s="1"/>
  <c r="H113" i="1"/>
  <c r="E113" i="1"/>
  <c r="V113" i="1" s="1"/>
  <c r="H112" i="1"/>
  <c r="E112" i="1"/>
  <c r="V112" i="1" s="1"/>
  <c r="H111" i="1"/>
  <c r="E111" i="1"/>
  <c r="V111" i="1" s="1"/>
  <c r="H91" i="1"/>
  <c r="E91" i="1"/>
  <c r="V91" i="1" s="1"/>
  <c r="H90" i="1"/>
  <c r="E90" i="1"/>
  <c r="V90" i="1" s="1"/>
  <c r="H89" i="1"/>
  <c r="E89" i="1"/>
  <c r="V89" i="1" s="1"/>
  <c r="H88" i="1"/>
  <c r="E88" i="1"/>
  <c r="V88" i="1" s="1"/>
  <c r="H87" i="1"/>
  <c r="E87" i="1"/>
  <c r="V87" i="1" s="1"/>
  <c r="H86" i="1"/>
  <c r="E86" i="1"/>
  <c r="V86" i="1" s="1"/>
  <c r="H85" i="1"/>
  <c r="E85" i="1"/>
  <c r="V85" i="1" s="1"/>
  <c r="H99" i="1"/>
  <c r="E99" i="1"/>
  <c r="V99" i="1" s="1"/>
  <c r="H95" i="1"/>
  <c r="E95" i="1"/>
  <c r="V95" i="1" s="1"/>
  <c r="H63" i="1"/>
  <c r="E63" i="1"/>
  <c r="V63" i="1" s="1"/>
  <c r="H62" i="1"/>
  <c r="E62" i="1"/>
  <c r="V62" i="1" s="1"/>
  <c r="H43" i="1"/>
  <c r="E43" i="1"/>
  <c r="V43" i="1" s="1"/>
  <c r="H27" i="1"/>
  <c r="E27" i="1"/>
  <c r="V27" i="1" s="1"/>
  <c r="H26" i="1"/>
  <c r="E26" i="1"/>
  <c r="V26" i="1" s="1"/>
  <c r="H59" i="1"/>
  <c r="E59" i="1"/>
  <c r="V59" i="1" s="1"/>
  <c r="H58" i="1"/>
  <c r="E58" i="1"/>
  <c r="V58" i="1" s="1"/>
  <c r="H104" i="1"/>
  <c r="E104" i="1"/>
  <c r="V104" i="1" s="1"/>
  <c r="H103" i="1"/>
  <c r="E103" i="1"/>
  <c r="V103" i="1" s="1"/>
  <c r="H102" i="1"/>
  <c r="E102" i="1"/>
  <c r="V102" i="1" s="1"/>
  <c r="H101" i="1"/>
  <c r="E101" i="1"/>
  <c r="V101" i="1" s="1"/>
  <c r="H100" i="1"/>
  <c r="E100" i="1"/>
  <c r="V100" i="1" s="1"/>
  <c r="H84" i="1"/>
  <c r="E84" i="1"/>
  <c r="V84" i="1" s="1"/>
  <c r="H49" i="1"/>
  <c r="E49" i="1"/>
  <c r="V49" i="1" s="1"/>
  <c r="H48" i="1"/>
  <c r="E48" i="1"/>
  <c r="V48" i="1" s="1"/>
  <c r="H47" i="1"/>
  <c r="E47" i="1"/>
  <c r="V47" i="1" s="1"/>
  <c r="H46" i="1"/>
  <c r="E46" i="1"/>
  <c r="V46" i="1" s="1"/>
  <c r="H31" i="1"/>
  <c r="E31" i="1"/>
  <c r="V31" i="1" s="1"/>
  <c r="H30" i="1"/>
  <c r="E30" i="1"/>
  <c r="V30" i="1" s="1"/>
  <c r="H29" i="1"/>
  <c r="E29" i="1"/>
  <c r="V29" i="1" s="1"/>
  <c r="H28" i="1"/>
  <c r="E28" i="1"/>
  <c r="V28" i="1" s="1"/>
  <c r="H41" i="1"/>
  <c r="E41" i="1"/>
  <c r="V41" i="1" s="1"/>
  <c r="H55" i="1"/>
  <c r="E55" i="1"/>
  <c r="V55" i="1" s="1"/>
  <c r="H54" i="1"/>
  <c r="E54" i="1"/>
  <c r="V54" i="1" s="1"/>
  <c r="H53" i="1"/>
  <c r="E53" i="1"/>
  <c r="V53" i="1" s="1"/>
  <c r="H72" i="1"/>
  <c r="E72" i="1"/>
  <c r="V72" i="1" s="1"/>
  <c r="H80" i="1"/>
  <c r="E80" i="1"/>
  <c r="V80" i="1" s="1"/>
  <c r="H79" i="1"/>
  <c r="E79" i="1"/>
  <c r="V79" i="1" s="1"/>
  <c r="H14" i="1"/>
  <c r="E14" i="1"/>
  <c r="V14" i="1" s="1"/>
  <c r="W14" i="1" s="1"/>
  <c r="H13" i="1"/>
  <c r="E13" i="1"/>
  <c r="V13" i="1" s="1"/>
  <c r="H110" i="1"/>
  <c r="E110" i="1"/>
  <c r="V110" i="1" s="1"/>
  <c r="H109" i="1"/>
  <c r="E109" i="1"/>
  <c r="V109" i="1" s="1"/>
  <c r="H108" i="1"/>
  <c r="E108" i="1"/>
  <c r="V108" i="1" s="1"/>
  <c r="H25" i="1"/>
  <c r="E25" i="1"/>
  <c r="V25" i="1" s="1"/>
  <c r="H24" i="1"/>
  <c r="E24" i="1"/>
  <c r="V24" i="1" s="1"/>
  <c r="H6" i="1"/>
  <c r="E6" i="1"/>
  <c r="V6" i="1" s="1"/>
  <c r="H5" i="1"/>
  <c r="E5" i="1"/>
  <c r="V5" i="1" s="1"/>
  <c r="H70" i="1"/>
  <c r="E70" i="1"/>
  <c r="V70" i="1" s="1"/>
  <c r="H69" i="1"/>
  <c r="E69" i="1"/>
  <c r="V69" i="1" s="1"/>
  <c r="H68" i="1"/>
  <c r="E68" i="1"/>
  <c r="V68" i="1" s="1"/>
  <c r="H67" i="1"/>
  <c r="E67" i="1"/>
  <c r="V67" i="1" s="1"/>
  <c r="H36" i="1"/>
  <c r="E36" i="1"/>
  <c r="V36" i="1" s="1"/>
  <c r="H35" i="1"/>
  <c r="E35" i="1"/>
  <c r="V35" i="1" s="1"/>
  <c r="H78" i="1"/>
  <c r="E78" i="1"/>
  <c r="V78" i="1" s="1"/>
  <c r="H77" i="1"/>
  <c r="E77" i="1"/>
  <c r="V77" i="1" s="1"/>
  <c r="H76" i="1"/>
  <c r="E76" i="1"/>
  <c r="V76" i="1" s="1"/>
  <c r="H75" i="1"/>
  <c r="E75" i="1"/>
  <c r="V75" i="1" s="1"/>
  <c r="H74" i="1"/>
  <c r="E74" i="1"/>
  <c r="V74" i="1" s="1"/>
  <c r="H73" i="1"/>
  <c r="E73" i="1"/>
  <c r="V73" i="1" s="1"/>
  <c r="H39" i="1"/>
  <c r="E39" i="1"/>
  <c r="V39" i="1" s="1"/>
  <c r="H38" i="1"/>
  <c r="E38" i="1"/>
  <c r="V38" i="1" s="1"/>
  <c r="H37" i="1"/>
  <c r="E37" i="1"/>
  <c r="V37" i="1" s="1"/>
  <c r="H12" i="1"/>
  <c r="E12" i="1"/>
  <c r="V12" i="1" s="1"/>
  <c r="H11" i="1"/>
  <c r="E11" i="1"/>
  <c r="V11" i="1" s="1"/>
  <c r="H10" i="1"/>
  <c r="E10" i="1"/>
  <c r="V10" i="1" s="1"/>
  <c r="H9" i="1"/>
  <c r="E9" i="1"/>
  <c r="V9" i="1" s="1"/>
  <c r="H8" i="1"/>
  <c r="E8" i="1"/>
  <c r="V8" i="1" s="1"/>
  <c r="H56" i="1"/>
  <c r="E56" i="1"/>
  <c r="V56" i="1" s="1"/>
  <c r="W110" i="1" l="1"/>
  <c r="W76" i="1"/>
  <c r="W8" i="1"/>
  <c r="W46" i="1"/>
  <c r="W49" i="1"/>
  <c r="W75" i="1"/>
  <c r="W77" i="1"/>
  <c r="W78" i="1"/>
  <c r="W63" i="1"/>
  <c r="W47" i="1" l="1"/>
  <c r="W48" i="1"/>
  <c r="W11" i="1"/>
  <c r="W109" i="1"/>
  <c r="W72" i="1"/>
  <c r="W80" i="1"/>
  <c r="W54" i="1"/>
  <c r="W31" i="1"/>
  <c r="W29" i="1"/>
  <c r="W53" i="1"/>
  <c r="W30" i="1"/>
  <c r="W58" i="1"/>
  <c r="W10" i="1"/>
  <c r="W108" i="1"/>
  <c r="W13" i="1"/>
  <c r="W79" i="1"/>
  <c r="W105" i="1"/>
  <c r="W70" i="1"/>
  <c r="W41" i="1"/>
  <c r="W25" i="1"/>
  <c r="W9" i="1"/>
  <c r="W12" i="1"/>
  <c r="W69" i="1"/>
  <c r="W28" i="1"/>
  <c r="W43" i="1"/>
  <c r="W114" i="1"/>
  <c r="W37" i="1"/>
  <c r="W67" i="1"/>
  <c r="W84" i="1"/>
  <c r="W103" i="1"/>
  <c r="W55" i="1"/>
  <c r="W39" i="1"/>
  <c r="W56" i="1"/>
  <c r="W38" i="1"/>
  <c r="W73" i="1"/>
  <c r="W74" i="1"/>
  <c r="W35" i="1"/>
  <c r="W24" i="1"/>
  <c r="W6" i="1"/>
  <c r="W68" i="1"/>
  <c r="W5" i="1"/>
  <c r="W111" i="1"/>
  <c r="W36" i="1"/>
  <c r="W100" i="1"/>
  <c r="W88" i="1"/>
  <c r="W112" i="1"/>
  <c r="W91" i="1"/>
  <c r="W22" i="1"/>
  <c r="W101" i="1"/>
  <c r="W26" i="1"/>
  <c r="W94" i="1"/>
  <c r="W86" i="1"/>
  <c r="W102" i="1"/>
  <c r="W104" i="1"/>
  <c r="W59" i="1"/>
  <c r="W27" i="1"/>
  <c r="W62" i="1"/>
  <c r="W95" i="1"/>
  <c r="W89" i="1"/>
  <c r="W15" i="1"/>
  <c r="W85" i="1"/>
  <c r="W20" i="1"/>
  <c r="W19" i="1"/>
  <c r="W21" i="1"/>
  <c r="W23" i="1"/>
  <c r="W99" i="1"/>
  <c r="W87" i="1"/>
  <c r="W90" i="1"/>
  <c r="W113" i="1"/>
  <c r="W92" i="1"/>
  <c r="W93" i="1"/>
  <c r="W106" i="1"/>
  <c r="W71" i="1"/>
  <c r="W107" i="1"/>
  <c r="W60" i="1"/>
  <c r="W61" i="1"/>
  <c r="W42" i="1"/>
  <c r="W44" i="1"/>
  <c r="W45" i="1"/>
  <c r="W40" i="1"/>
  <c r="W3" i="1"/>
  <c r="W64" i="1" l="1"/>
  <c r="W16" i="1"/>
  <c r="E5" i="6" s="1"/>
  <c r="W81" i="1"/>
  <c r="W115" i="1"/>
  <c r="E11" i="6" s="1"/>
  <c r="H11" i="6" s="1"/>
  <c r="W96" i="1"/>
  <c r="E10" i="6" s="1"/>
  <c r="H10" i="6" s="1"/>
  <c r="W50" i="1"/>
  <c r="W32" i="1"/>
  <c r="E6" i="6" s="1"/>
  <c r="H6" i="6" s="1"/>
  <c r="E7" i="6"/>
  <c r="H7" i="6" s="1"/>
  <c r="E9" i="6" l="1"/>
  <c r="H9" i="6" s="1"/>
  <c r="H5" i="6"/>
  <c r="E38" i="6" l="1"/>
  <c r="H38" i="6" s="1"/>
  <c r="F57" i="6" s="1"/>
  <c r="I57" i="6" s="1"/>
  <c r="E12" i="6"/>
  <c r="H12" i="6" l="1"/>
  <c r="E39" i="6"/>
  <c r="H39" i="6" s="1"/>
  <c r="E13" i="6"/>
  <c r="H13" i="6" l="1"/>
  <c r="F25" i="6"/>
  <c r="H25" i="6" l="1"/>
  <c r="F54" i="6"/>
  <c r="E27" i="6"/>
  <c r="H27" i="6" s="1"/>
  <c r="R13" i="8" l="1"/>
  <c r="S13" i="8"/>
  <c r="T13" i="8"/>
  <c r="W13" i="8"/>
  <c r="G8" i="6" s="1"/>
  <c r="G54" i="6" s="1"/>
  <c r="U13" i="8"/>
  <c r="Q13" i="8"/>
  <c r="E8" i="6"/>
  <c r="E54" i="6" s="1"/>
  <c r="H8" i="6" l="1"/>
  <c r="H54" i="6" s="1"/>
  <c r="F58" i="6" l="1"/>
  <c r="I58" i="6" l="1"/>
  <c r="F60" i="6"/>
  <c r="I60" i="6" s="1"/>
</calcChain>
</file>

<file path=xl/sharedStrings.xml><?xml version="1.0" encoding="utf-8"?>
<sst xmlns="http://schemas.openxmlformats.org/spreadsheetml/2006/main" count="7068" uniqueCount="156">
  <si>
    <t>oběh</t>
  </si>
  <si>
    <t>omezení</t>
  </si>
  <si>
    <t>NZ</t>
  </si>
  <si>
    <t>omezení/NZ</t>
  </si>
  <si>
    <t>Linka</t>
  </si>
  <si>
    <t>Spoj</t>
  </si>
  <si>
    <t>Linka/spoj</t>
  </si>
  <si>
    <t>kat. voz. vhodná pro daný spoj</t>
  </si>
  <si>
    <t>kategorie vozidla pro daný oběh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</si>
  <si>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</si>
  <si>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</si>
  <si>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</si>
  <si>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</si>
  <si>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</si>
  <si>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</si>
  <si>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</si>
  <si>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</si>
  <si>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</si>
  <si>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</si>
  <si>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</si>
  <si>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</si>
  <si>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X</t>
  </si>
  <si>
    <t>Měřín,,nám.</t>
  </si>
  <si>
    <t>+</t>
  </si>
  <si>
    <t>6+</t>
  </si>
  <si>
    <t>Jamné</t>
  </si>
  <si>
    <t>Jihlava,,aut.nádr.</t>
  </si>
  <si>
    <t>V</t>
  </si>
  <si>
    <t>S</t>
  </si>
  <si>
    <t>V+</t>
  </si>
  <si>
    <t>počet dní</t>
  </si>
  <si>
    <t>celkem</t>
  </si>
  <si>
    <t>Počátek turnusu</t>
  </si>
  <si>
    <t>přejezd</t>
  </si>
  <si>
    <t>Dobronín,,otočka</t>
  </si>
  <si>
    <t>Jihlava,Heroltice</t>
  </si>
  <si>
    <t>Dobronín,,škola</t>
  </si>
  <si>
    <t>Kamenná</t>
  </si>
  <si>
    <t>Polná,,aut.st.</t>
  </si>
  <si>
    <t>Přibyslav,,Bechyňovo nám.</t>
  </si>
  <si>
    <t>Havlíčkův Brod,,dopravní terminál</t>
  </si>
  <si>
    <t>Věžnice,,dolní</t>
  </si>
  <si>
    <t>Kyjov</t>
  </si>
  <si>
    <t>Brzkov</t>
  </si>
  <si>
    <t>Dudín</t>
  </si>
  <si>
    <t>Vyskytná n.Jihlavou,,škola</t>
  </si>
  <si>
    <t>Nový Rychnov</t>
  </si>
  <si>
    <t>Rohozná</t>
  </si>
  <si>
    <t>XXX410</t>
  </si>
  <si>
    <t>Želetava</t>
  </si>
  <si>
    <t>Předín</t>
  </si>
  <si>
    <t>Brtnice,,nám.</t>
  </si>
  <si>
    <t>XXX412</t>
  </si>
  <si>
    <t>Brtnice,Střížov,II</t>
  </si>
  <si>
    <t>Brtnice,Přímělkov,II</t>
  </si>
  <si>
    <t>Brtnice,Komárovice</t>
  </si>
  <si>
    <t>XXX413</t>
  </si>
  <si>
    <t>Brtnice,Panská Lhota</t>
  </si>
  <si>
    <t>Brtnice,Uhřínovice,obec</t>
  </si>
  <si>
    <t>Brtnice,Dolní Smrčné</t>
  </si>
  <si>
    <t>XXX472</t>
  </si>
  <si>
    <t>Kamenice,,škola</t>
  </si>
  <si>
    <t>Kamenice,Řehořov,nádrž</t>
  </si>
  <si>
    <t>XXX471</t>
  </si>
  <si>
    <t>Třebíč,,aut.nádr.</t>
  </si>
  <si>
    <t>Chlum</t>
  </si>
  <si>
    <t>Kamenice,,nám.</t>
  </si>
  <si>
    <t>XXX470</t>
  </si>
  <si>
    <t>Luka n.Jihlavou,,nám.</t>
  </si>
  <si>
    <t>Střítež,,JIPOCAR</t>
  </si>
  <si>
    <t>Kamenice,Kamenička</t>
  </si>
  <si>
    <t>XXX181</t>
  </si>
  <si>
    <t>XXX201</t>
  </si>
  <si>
    <t>XXX183</t>
  </si>
  <si>
    <t>YYY182</t>
  </si>
  <si>
    <t>XXX184</t>
  </si>
  <si>
    <t>XXX186</t>
  </si>
  <si>
    <t>XXX210</t>
  </si>
  <si>
    <t>Turnus</t>
  </si>
  <si>
    <t>Kontrolní sloupec</t>
  </si>
  <si>
    <t>XXX261</t>
  </si>
  <si>
    <t>XXX262</t>
  </si>
  <si>
    <t>XXX334</t>
  </si>
  <si>
    <t>Radonín</t>
  </si>
  <si>
    <t>Třešť,,nám.</t>
  </si>
  <si>
    <t>Nová Ves,,MANN+HUMMEL</t>
  </si>
  <si>
    <t>Okříšky,,žel.st.</t>
  </si>
  <si>
    <t>XXX332</t>
  </si>
  <si>
    <t>Růžená</t>
  </si>
  <si>
    <t>XXX331</t>
  </si>
  <si>
    <t>Telč,,aut.nádr.</t>
  </si>
  <si>
    <t>Telč,,Hradecká škola</t>
  </si>
  <si>
    <t>XXX335</t>
  </si>
  <si>
    <t>Zadní Vydří</t>
  </si>
  <si>
    <t>XXX336</t>
  </si>
  <si>
    <t>XXX333</t>
  </si>
  <si>
    <t>Dlouhá Brtnice</t>
  </si>
  <si>
    <t>XXX330</t>
  </si>
  <si>
    <t>Třešť,,učiliště</t>
  </si>
  <si>
    <t>Jihlava,,BOSCH Pávov</t>
  </si>
  <si>
    <t>XXX404</t>
  </si>
  <si>
    <t>Nová Říše,,nám.</t>
  </si>
  <si>
    <t>Krasonice</t>
  </si>
  <si>
    <t>XXX340</t>
  </si>
  <si>
    <t>Studená,,ul.1.máje aut.st.</t>
  </si>
  <si>
    <t>Strmilov,,aut.st.</t>
  </si>
  <si>
    <t>XXX341</t>
  </si>
  <si>
    <t>Studená,Sumrakov</t>
  </si>
  <si>
    <t>Studená,Skrýchov</t>
  </si>
  <si>
    <t>XXX350</t>
  </si>
  <si>
    <t>Třebíč,,žel.st.</t>
  </si>
  <si>
    <t>Bransouze,,žel.st.</t>
  </si>
  <si>
    <t>XXX109</t>
  </si>
  <si>
    <t>Arnolec</t>
  </si>
  <si>
    <t>Věžnice</t>
  </si>
  <si>
    <t>XXX401</t>
  </si>
  <si>
    <t>Vílanec,Loučky</t>
  </si>
  <si>
    <t>XXX403</t>
  </si>
  <si>
    <t>Stonařov</t>
  </si>
  <si>
    <t>XXX402</t>
  </si>
  <si>
    <t>Markvartice,,Kasárna</t>
  </si>
  <si>
    <t>Dolní Vilímeč</t>
  </si>
  <si>
    <t>Větrný Jeníkov,,nám.</t>
  </si>
  <si>
    <t>XXX342</t>
  </si>
  <si>
    <t>XXX343</t>
  </si>
  <si>
    <t>Batelov,Lovětín</t>
  </si>
  <si>
    <t>Batelov,,žel.st.</t>
  </si>
  <si>
    <t>Švábov</t>
  </si>
  <si>
    <t>Kostelec,,masna</t>
  </si>
  <si>
    <t>Batelov,,nám.</t>
  </si>
  <si>
    <t>Rohozná,,obec</t>
  </si>
  <si>
    <t>Batelov,,škola</t>
  </si>
  <si>
    <t>Žirovnice,,nám.</t>
  </si>
  <si>
    <t>YYY260</t>
  </si>
  <si>
    <t>Jindřichův Hradec,,aut.nádr.</t>
  </si>
  <si>
    <t>Nový Rychnov,Křemešník,rozc.</t>
  </si>
  <si>
    <t>XXX345</t>
  </si>
  <si>
    <t>Police</t>
  </si>
  <si>
    <t>Ujeté kilometry (km/rok)</t>
  </si>
  <si>
    <t>Pomocný sloupec</t>
  </si>
  <si>
    <t>Číslo vozidla</t>
  </si>
  <si>
    <t>Kategorie vozidla</t>
  </si>
  <si>
    <t>školní dny</t>
  </si>
  <si>
    <t>prázdniny</t>
  </si>
  <si>
    <t>víkendy</t>
  </si>
  <si>
    <t>Celkem za všechny oběhy</t>
  </si>
  <si>
    <t>Počet vozidel podle kategorií</t>
  </si>
  <si>
    <t>Ujeté kilometry podle kategorií (km/rok)</t>
  </si>
  <si>
    <t>Proběhy podle kategorií (km/rok)</t>
  </si>
  <si>
    <t>Oběhy přehled Jihlavsko</t>
  </si>
  <si>
    <t>Vozidla,která jsou v uvedený provozní den mimo provoz:</t>
  </si>
  <si>
    <t>Poznámka: Dopravce může zajistit tento oběh autobusem kategorie S, avšak v daném místě začátku není dle vzorových oběhů žádný k dispozici, proto je uvažováno s vozidlem kategorie V.</t>
  </si>
  <si>
    <t>Poznámka: Dopravce může zajistit tento oběh autobusem kategorie V, avšak v daném místě začátku není dle vzorových oběhů žádný k dispozici, proto je uvažováno s vozidlem kategorie V+.</t>
  </si>
  <si>
    <t>XXX472/2</t>
  </si>
  <si>
    <t>XXX472/3</t>
  </si>
  <si>
    <t>Dlouhá Brtnice,,ObÚ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</si>
</sst>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h]:mm:ss;@"/>
    <numFmt numFmtId="165" formatCode="h:mm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6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7">
    <xf numFmtId="0" fontId="0" fillId="0" borderId="0"/>
    <xf numFmtId="0" fontId="10" fillId="0" borderId="1">
      <alignment vertical="top"/>
    </xf>
    <xf numFmtId="0" fontId="10" fillId="0" borderId="0"/>
    <xf numFmtId="0" fontId="11" fillId="0" borderId="0"/>
    <xf numFmtId="0" fontId="10" fillId="0" borderId="1">
      <alignment vertical="top"/>
    </xf>
    <xf numFmtId="0" fontId="11" fillId="0" borderId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11" fillId="0" borderId="0"/>
    <xf numFmtId="0" fontId="7" fillId="0" borderId="0"/>
    <xf numFmtId="0" fontId="6" fillId="0" borderId="0"/>
    <xf numFmtId="0" fontId="4" fillId="0" borderId="0"/>
    <xf numFmtId="0" fontId="4" fillId="0" borderId="0"/>
    <xf numFmtId="0" fontId="11" fillId="0" borderId="0"/>
    <xf numFmtId="0" fontId="3" fillId="0" borderId="0"/>
    <xf numFmtId="0" fontId="2" fillId="0" borderId="0"/>
  </cellStyleXfs>
  <cellXfs count="25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15" fillId="0" borderId="0" xfId="5" applyFont="1"/>
    <xf numFmtId="3" fontId="15" fillId="0" borderId="0" xfId="5" applyNumberFormat="1" applyFont="1"/>
    <xf numFmtId="0" fontId="8" fillId="0" borderId="0" xfId="7"/>
    <xf numFmtId="0" fontId="8" fillId="0" borderId="0" xfId="7" applyAlignment="1">
      <alignment wrapText="1"/>
    </xf>
    <xf numFmtId="3" fontId="15" fillId="0" borderId="9" xfId="9" applyNumberFormat="1" applyFont="1" applyBorder="1"/>
    <xf numFmtId="3" fontId="15" fillId="0" borderId="11" xfId="9" applyNumberFormat="1" applyFont="1" applyBorder="1"/>
    <xf numFmtId="3" fontId="15" fillId="0" borderId="1" xfId="9" applyNumberFormat="1" applyFont="1" applyBorder="1"/>
    <xf numFmtId="3" fontId="15" fillId="0" borderId="8" xfId="9" applyNumberFormat="1" applyFont="1" applyBorder="1"/>
    <xf numFmtId="0" fontId="12" fillId="0" borderId="0" xfId="5" applyFont="1" applyAlignment="1">
      <alignment wrapText="1"/>
    </xf>
    <xf numFmtId="0" fontId="12" fillId="0" borderId="0" xfId="5" applyFont="1"/>
    <xf numFmtId="0" fontId="16" fillId="0" borderId="0" xfId="1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right"/>
    </xf>
    <xf numFmtId="0" fontId="9" fillId="0" borderId="0" xfId="11" applyFont="1"/>
    <xf numFmtId="165" fontId="17" fillId="0" borderId="1" xfId="0" applyNumberFormat="1" applyFont="1" applyBorder="1"/>
    <xf numFmtId="0" fontId="17" fillId="0" borderId="1" xfId="0" applyFont="1" applyBorder="1"/>
    <xf numFmtId="165" fontId="17" fillId="0" borderId="0" xfId="0" applyNumberFormat="1" applyFont="1"/>
    <xf numFmtId="0" fontId="17" fillId="0" borderId="0" xfId="0" applyFont="1"/>
    <xf numFmtId="0" fontId="12" fillId="0" borderId="12" xfId="5" applyFont="1" applyBorder="1" applyAlignment="1">
      <alignment horizontal="center" wrapText="1"/>
    </xf>
    <xf numFmtId="0" fontId="12" fillId="0" borderId="13" xfId="5" applyFont="1" applyBorder="1" applyAlignment="1">
      <alignment horizontal="center" wrapText="1"/>
    </xf>
    <xf numFmtId="0" fontId="12" fillId="0" borderId="13" xfId="5" applyFont="1" applyBorder="1" applyAlignment="1">
      <alignment horizontal="left" wrapText="1"/>
    </xf>
    <xf numFmtId="0" fontId="12" fillId="0" borderId="22" xfId="5" applyFont="1" applyBorder="1" applyAlignment="1">
      <alignment horizontal="left" wrapText="1"/>
    </xf>
    <xf numFmtId="0" fontId="12" fillId="0" borderId="23" xfId="7" applyFont="1" applyBorder="1"/>
    <xf numFmtId="0" fontId="12" fillId="0" borderId="24" xfId="7" applyFont="1" applyBorder="1"/>
    <xf numFmtId="0" fontId="12" fillId="0" borderId="25" xfId="5" applyFont="1" applyBorder="1"/>
    <xf numFmtId="0" fontId="14" fillId="0" borderId="1" xfId="8" applyFont="1" applyBorder="1"/>
    <xf numFmtId="3" fontId="15" fillId="0" borderId="26" xfId="9" applyNumberFormat="1" applyFont="1" applyBorder="1"/>
    <xf numFmtId="3" fontId="15" fillId="0" borderId="10" xfId="9" applyNumberFormat="1" applyFont="1" applyBorder="1"/>
    <xf numFmtId="3" fontId="15" fillId="0" borderId="2" xfId="9" applyNumberFormat="1" applyFont="1" applyBorder="1"/>
    <xf numFmtId="3" fontId="15" fillId="0" borderId="3" xfId="9" applyNumberFormat="1" applyFont="1" applyBorder="1"/>
    <xf numFmtId="0" fontId="14" fillId="0" borderId="5" xfId="8" applyFont="1" applyBorder="1"/>
    <xf numFmtId="3" fontId="15" fillId="0" borderId="5" xfId="9" applyNumberFormat="1" applyFont="1" applyBorder="1"/>
    <xf numFmtId="3" fontId="15" fillId="0" borderId="27" xfId="9" applyNumberFormat="1" applyFont="1" applyBorder="1"/>
    <xf numFmtId="0" fontId="1" fillId="0" borderId="0" xfId="7" applyFont="1"/>
    <xf numFmtId="0" fontId="17" fillId="0" borderId="24" xfId="0" applyFont="1" applyBorder="1"/>
    <xf numFmtId="0" fontId="17" fillId="0" borderId="24" xfId="0" applyFont="1" applyBorder="1" applyAlignment="1">
      <alignment horizontal="center"/>
    </xf>
    <xf numFmtId="0" fontId="20" fillId="0" borderId="24" xfId="4" applyFont="1" applyBorder="1" applyAlignment="1">
      <alignment horizontal="right" vertical="top"/>
    </xf>
    <xf numFmtId="165" fontId="20" fillId="0" borderId="24" xfId="4" applyNumberFormat="1" applyFont="1" applyBorder="1" applyAlignment="1">
      <alignment horizontal="center" vertical="top"/>
    </xf>
    <xf numFmtId="0" fontId="21" fillId="0" borderId="24" xfId="0" applyFont="1" applyBorder="1" applyAlignment="1">
      <alignment horizontal="center"/>
    </xf>
    <xf numFmtId="0" fontId="21" fillId="0" borderId="24" xfId="0" applyFont="1" applyBorder="1"/>
    <xf numFmtId="0" fontId="22" fillId="0" borderId="24" xfId="0" applyFont="1" applyBorder="1"/>
    <xf numFmtId="165" fontId="21" fillId="0" borderId="24" xfId="0" applyNumberFormat="1" applyFont="1" applyBorder="1"/>
    <xf numFmtId="20" fontId="21" fillId="0" borderId="13" xfId="0" applyNumberFormat="1" applyFont="1" applyBorder="1"/>
    <xf numFmtId="0" fontId="21" fillId="0" borderId="13" xfId="0" applyFont="1" applyBorder="1"/>
    <xf numFmtId="0" fontId="17" fillId="0" borderId="13" xfId="0" applyFont="1" applyBorder="1"/>
    <xf numFmtId="0" fontId="21" fillId="0" borderId="14" xfId="0" applyFont="1" applyBorder="1"/>
    <xf numFmtId="0" fontId="17" fillId="0" borderId="0" xfId="0" applyFont="1" applyAlignment="1">
      <alignment horizontal="center"/>
    </xf>
    <xf numFmtId="0" fontId="20" fillId="0" borderId="0" xfId="4" applyFont="1" applyBorder="1" applyAlignment="1">
      <alignment horizontal="right" vertical="top"/>
    </xf>
    <xf numFmtId="165" fontId="20" fillId="0" borderId="0" xfId="4" applyNumberFormat="1" applyFont="1" applyBorder="1" applyAlignment="1">
      <alignment horizontal="center" vertical="top"/>
    </xf>
    <xf numFmtId="0" fontId="21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165" fontId="21" fillId="0" borderId="0" xfId="0" applyNumberFormat="1" applyFont="1"/>
    <xf numFmtId="20" fontId="21" fillId="0" borderId="0" xfId="0" applyNumberFormat="1" applyFont="1"/>
    <xf numFmtId="0" fontId="17" fillId="0" borderId="2" xfId="0" applyFont="1" applyBorder="1"/>
    <xf numFmtId="165" fontId="17" fillId="0" borderId="2" xfId="0" applyNumberFormat="1" applyFont="1" applyBorder="1"/>
    <xf numFmtId="0" fontId="20" fillId="0" borderId="28" xfId="4" applyFont="1" applyBorder="1">
      <alignment vertical="top"/>
    </xf>
    <xf numFmtId="0" fontId="20" fillId="0" borderId="0" xfId="4" applyFont="1" applyBorder="1">
      <alignment vertical="top"/>
    </xf>
    <xf numFmtId="0" fontId="17" fillId="0" borderId="4" xfId="0" applyFont="1" applyBorder="1"/>
    <xf numFmtId="165" fontId="17" fillId="0" borderId="6" xfId="0" applyNumberFormat="1" applyFont="1" applyBorder="1"/>
    <xf numFmtId="0" fontId="17" fillId="0" borderId="6" xfId="0" applyFont="1" applyBorder="1"/>
    <xf numFmtId="0" fontId="10" fillId="0" borderId="12" xfId="0" applyFont="1" applyBorder="1" applyAlignment="1">
      <alignment textRotation="90" wrapText="1"/>
    </xf>
    <xf numFmtId="0" fontId="10" fillId="0" borderId="13" xfId="0" applyFont="1" applyBorder="1" applyAlignment="1">
      <alignment textRotation="90" wrapText="1"/>
    </xf>
    <xf numFmtId="0" fontId="10" fillId="0" borderId="13" xfId="0" applyFont="1" applyBorder="1" applyAlignment="1">
      <alignment horizontal="center" textRotation="90" wrapText="1"/>
    </xf>
    <xf numFmtId="0" fontId="23" fillId="0" borderId="13" xfId="0" applyFont="1" applyBorder="1" applyAlignment="1">
      <alignment horizontal="center" textRotation="90" wrapText="1"/>
    </xf>
    <xf numFmtId="0" fontId="10" fillId="0" borderId="13" xfId="0" applyFont="1" applyBorder="1" applyAlignment="1">
      <alignment horizontal="center" wrapText="1"/>
    </xf>
    <xf numFmtId="1" fontId="10" fillId="0" borderId="23" xfId="4" applyNumberFormat="1" applyBorder="1">
      <alignment vertical="top"/>
    </xf>
    <xf numFmtId="1" fontId="10" fillId="0" borderId="0" xfId="4" applyNumberFormat="1" applyBorder="1">
      <alignment vertical="top"/>
    </xf>
    <xf numFmtId="0" fontId="10" fillId="0" borderId="0" xfId="11" applyFont="1"/>
    <xf numFmtId="0" fontId="17" fillId="0" borderId="10" xfId="0" applyFont="1" applyBorder="1"/>
    <xf numFmtId="0" fontId="10" fillId="0" borderId="2" xfId="0" applyFont="1" applyBorder="1"/>
    <xf numFmtId="0" fontId="22" fillId="0" borderId="2" xfId="0" applyFont="1" applyBorder="1"/>
    <xf numFmtId="0" fontId="17" fillId="0" borderId="2" xfId="0" applyFont="1" applyBorder="1" applyAlignment="1">
      <alignment horizontal="center"/>
    </xf>
    <xf numFmtId="20" fontId="22" fillId="0" borderId="2" xfId="0" applyNumberFormat="1" applyFont="1" applyBorder="1"/>
    <xf numFmtId="20" fontId="17" fillId="0" borderId="2" xfId="0" applyNumberFormat="1" applyFont="1" applyBorder="1"/>
    <xf numFmtId="49" fontId="10" fillId="0" borderId="2" xfId="2" applyNumberFormat="1" applyBorder="1" applyAlignment="1">
      <alignment horizontal="left" vertical="center" shrinkToFit="1"/>
    </xf>
    <xf numFmtId="0" fontId="17" fillId="0" borderId="3" xfId="0" applyFont="1" applyBorder="1"/>
    <xf numFmtId="0" fontId="17" fillId="0" borderId="11" xfId="0" applyFont="1" applyBorder="1"/>
    <xf numFmtId="0" fontId="10" fillId="0" borderId="1" xfId="0" applyFont="1" applyBorder="1"/>
    <xf numFmtId="0" fontId="22" fillId="0" borderId="1" xfId="0" applyFont="1" applyBorder="1"/>
    <xf numFmtId="0" fontId="17" fillId="0" borderId="1" xfId="0" applyFont="1" applyBorder="1" applyAlignment="1">
      <alignment horizontal="center"/>
    </xf>
    <xf numFmtId="20" fontId="22" fillId="0" borderId="1" xfId="0" applyNumberFormat="1" applyFont="1" applyBorder="1"/>
    <xf numFmtId="20" fontId="17" fillId="0" borderId="1" xfId="0" applyNumberFormat="1" applyFont="1" applyBorder="1"/>
    <xf numFmtId="49" fontId="10" fillId="0" borderId="1" xfId="2" applyNumberFormat="1" applyBorder="1" applyAlignment="1">
      <alignment horizontal="left" vertical="center" shrinkToFit="1"/>
    </xf>
    <xf numFmtId="165" fontId="10" fillId="0" borderId="1" xfId="2" applyNumberFormat="1" applyBorder="1" applyAlignment="1">
      <alignment horizontal="left" vertical="center" shrinkToFit="1"/>
    </xf>
    <xf numFmtId="0" fontId="17" fillId="0" borderId="8" xfId="0" applyFont="1" applyBorder="1"/>
    <xf numFmtId="165" fontId="10" fillId="0" borderId="2" xfId="2" applyNumberFormat="1" applyBorder="1" applyAlignment="1">
      <alignment horizontal="left" vertical="center" shrinkToFit="1"/>
    </xf>
    <xf numFmtId="20" fontId="17" fillId="0" borderId="0" xfId="0" applyNumberFormat="1" applyFont="1"/>
    <xf numFmtId="49" fontId="10" fillId="0" borderId="0" xfId="2" applyNumberFormat="1" applyAlignment="1">
      <alignment horizontal="left" vertical="center" shrinkToFit="1"/>
    </xf>
    <xf numFmtId="0" fontId="22" fillId="0" borderId="0" xfId="0" applyFont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" xfId="0" applyFont="1" applyBorder="1" applyAlignment="1">
      <alignment horizontal="center"/>
    </xf>
    <xf numFmtId="20" fontId="17" fillId="0" borderId="1" xfId="12" applyNumberFormat="1" applyFont="1" applyBorder="1"/>
    <xf numFmtId="0" fontId="17" fillId="0" borderId="1" xfId="12" applyFont="1" applyBorder="1" applyAlignment="1">
      <alignment horizontal="left"/>
    </xf>
    <xf numFmtId="20" fontId="17" fillId="0" borderId="2" xfId="12" applyNumberFormat="1" applyFont="1" applyBorder="1"/>
    <xf numFmtId="20" fontId="17" fillId="0" borderId="2" xfId="12" applyNumberFormat="1" applyFont="1" applyBorder="1" applyAlignment="1">
      <alignment horizontal="left"/>
    </xf>
    <xf numFmtId="20" fontId="17" fillId="0" borderId="1" xfId="12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20" fontId="17" fillId="0" borderId="1" xfId="13" applyNumberFormat="1" applyFont="1" applyBorder="1"/>
    <xf numFmtId="0" fontId="17" fillId="0" borderId="2" xfId="12" applyFont="1" applyBorder="1" applyAlignment="1">
      <alignment horizontal="left"/>
    </xf>
    <xf numFmtId="0" fontId="17" fillId="0" borderId="0" xfId="12" applyFont="1" applyAlignment="1">
      <alignment horizontal="center"/>
    </xf>
    <xf numFmtId="20" fontId="17" fillId="0" borderId="0" xfId="12" applyNumberFormat="1" applyFont="1"/>
    <xf numFmtId="0" fontId="17" fillId="0" borderId="0" xfId="12" applyFont="1" applyAlignment="1">
      <alignment horizontal="left"/>
    </xf>
    <xf numFmtId="0" fontId="17" fillId="0" borderId="0" xfId="12" applyFont="1"/>
    <xf numFmtId="20" fontId="17" fillId="0" borderId="0" xfId="12" applyNumberFormat="1" applyFont="1" applyAlignment="1">
      <alignment horizontal="center"/>
    </xf>
    <xf numFmtId="0" fontId="17" fillId="0" borderId="29" xfId="0" applyFont="1" applyBorder="1"/>
    <xf numFmtId="0" fontId="10" fillId="0" borderId="6" xfId="0" applyFont="1" applyBorder="1"/>
    <xf numFmtId="0" fontId="22" fillId="0" borderId="6" xfId="0" applyFont="1" applyBorder="1" applyAlignment="1">
      <alignment horizontal="center"/>
    </xf>
    <xf numFmtId="20" fontId="22" fillId="0" borderId="6" xfId="0" applyNumberFormat="1" applyFont="1" applyBorder="1"/>
    <xf numFmtId="49" fontId="10" fillId="0" borderId="6" xfId="2" applyNumberFormat="1" applyBorder="1" applyAlignment="1">
      <alignment horizontal="left" vertical="center" shrinkToFit="1"/>
    </xf>
    <xf numFmtId="20" fontId="17" fillId="0" borderId="6" xfId="0" applyNumberFormat="1" applyFont="1" applyBorder="1"/>
    <xf numFmtId="0" fontId="17" fillId="0" borderId="7" xfId="0" applyFont="1" applyBorder="1"/>
    <xf numFmtId="0" fontId="17" fillId="0" borderId="2" xfId="14" applyFont="1" applyBorder="1"/>
    <xf numFmtId="0" fontId="17" fillId="0" borderId="1" xfId="14" applyFont="1" applyBorder="1"/>
    <xf numFmtId="0" fontId="17" fillId="0" borderId="0" xfId="14" applyFont="1"/>
    <xf numFmtId="49" fontId="10" fillId="0" borderId="16" xfId="2" applyNumberFormat="1" applyBorder="1" applyAlignment="1">
      <alignment horizontal="left" vertical="center" shrinkToFit="1"/>
    </xf>
    <xf numFmtId="0" fontId="17" fillId="0" borderId="16" xfId="15" applyFont="1" applyBorder="1"/>
    <xf numFmtId="0" fontId="10" fillId="0" borderId="0" xfId="0" applyFont="1"/>
    <xf numFmtId="20" fontId="22" fillId="0" borderId="0" xfId="0" applyNumberFormat="1" applyFont="1"/>
    <xf numFmtId="49" fontId="10" fillId="0" borderId="16" xfId="2" applyNumberFormat="1" applyBorder="1" applyAlignment="1">
      <alignment vertical="center" shrinkToFit="1"/>
    </xf>
    <xf numFmtId="0" fontId="17" fillId="0" borderId="6" xfId="0" applyFont="1" applyBorder="1" applyAlignment="1">
      <alignment horizontal="center"/>
    </xf>
    <xf numFmtId="0" fontId="17" fillId="0" borderId="6" xfId="14" applyFont="1" applyBorder="1"/>
    <xf numFmtId="3" fontId="15" fillId="0" borderId="31" xfId="9" applyNumberFormat="1" applyFont="1" applyBorder="1"/>
    <xf numFmtId="3" fontId="15" fillId="0" borderId="12" xfId="9" applyNumberFormat="1" applyFont="1" applyBorder="1"/>
    <xf numFmtId="3" fontId="15" fillId="0" borderId="13" xfId="9" applyNumberFormat="1" applyFont="1" applyBorder="1"/>
    <xf numFmtId="3" fontId="15" fillId="0" borderId="14" xfId="9" applyNumberFormat="1" applyFont="1" applyBorder="1"/>
    <xf numFmtId="0" fontId="10" fillId="0" borderId="12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center" vertical="center" textRotation="90" wrapText="1"/>
    </xf>
    <xf numFmtId="0" fontId="23" fillId="0" borderId="13" xfId="0" applyFont="1" applyFill="1" applyBorder="1" applyAlignment="1">
      <alignment horizontal="center" vertical="center" textRotation="90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center" vertical="center"/>
    </xf>
    <xf numFmtId="0" fontId="9" fillId="0" borderId="0" xfId="11" applyFont="1" applyFill="1" applyAlignment="1">
      <alignment horizontal="center" vertical="center"/>
    </xf>
    <xf numFmtId="0" fontId="17" fillId="0" borderId="0" xfId="0" applyFont="1" applyFill="1"/>
    <xf numFmtId="0" fontId="22" fillId="0" borderId="0" xfId="0" applyFont="1" applyFill="1"/>
    <xf numFmtId="0" fontId="0" fillId="0" borderId="0" xfId="0" applyFill="1"/>
    <xf numFmtId="0" fontId="17" fillId="0" borderId="10" xfId="0" applyFont="1" applyFill="1" applyBorder="1"/>
    <xf numFmtId="0" fontId="17" fillId="0" borderId="2" xfId="0" applyFont="1" applyFill="1" applyBorder="1"/>
    <xf numFmtId="0" fontId="10" fillId="0" borderId="2" xfId="0" applyFont="1" applyFill="1" applyBorder="1"/>
    <xf numFmtId="0" fontId="22" fillId="0" borderId="2" xfId="0" applyFont="1" applyFill="1" applyBorder="1"/>
    <xf numFmtId="0" fontId="17" fillId="0" borderId="2" xfId="0" applyFont="1" applyFill="1" applyBorder="1" applyAlignment="1">
      <alignment horizontal="center"/>
    </xf>
    <xf numFmtId="20" fontId="22" fillId="0" borderId="2" xfId="0" applyNumberFormat="1" applyFont="1" applyFill="1" applyBorder="1"/>
    <xf numFmtId="20" fontId="17" fillId="0" borderId="2" xfId="0" applyNumberFormat="1" applyFont="1" applyFill="1" applyBorder="1"/>
    <xf numFmtId="49" fontId="10" fillId="0" borderId="2" xfId="2" applyNumberFormat="1" applyFill="1" applyBorder="1" applyAlignment="1">
      <alignment horizontal="left" vertical="center" shrinkToFit="1"/>
    </xf>
    <xf numFmtId="165" fontId="17" fillId="0" borderId="2" xfId="0" applyNumberFormat="1" applyFont="1" applyFill="1" applyBorder="1"/>
    <xf numFmtId="0" fontId="17" fillId="0" borderId="3" xfId="0" applyFont="1" applyFill="1" applyBorder="1"/>
    <xf numFmtId="0" fontId="17" fillId="0" borderId="11" xfId="0" applyFont="1" applyFill="1" applyBorder="1"/>
    <xf numFmtId="0" fontId="17" fillId="0" borderId="1" xfId="0" applyFont="1" applyFill="1" applyBorder="1"/>
    <xf numFmtId="0" fontId="10" fillId="0" borderId="1" xfId="0" applyFont="1" applyFill="1" applyBorder="1"/>
    <xf numFmtId="0" fontId="22" fillId="0" borderId="1" xfId="0" applyFont="1" applyFill="1" applyBorder="1"/>
    <xf numFmtId="0" fontId="17" fillId="0" borderId="1" xfId="0" applyFont="1" applyFill="1" applyBorder="1" applyAlignment="1">
      <alignment horizontal="center"/>
    </xf>
    <xf numFmtId="20" fontId="22" fillId="0" borderId="1" xfId="0" applyNumberFormat="1" applyFont="1" applyFill="1" applyBorder="1"/>
    <xf numFmtId="20" fontId="17" fillId="0" borderId="1" xfId="0" applyNumberFormat="1" applyFont="1" applyFill="1" applyBorder="1"/>
    <xf numFmtId="49" fontId="10" fillId="0" borderId="1" xfId="2" applyNumberFormat="1" applyFill="1" applyBorder="1" applyAlignment="1">
      <alignment horizontal="left" vertical="center" shrinkToFit="1"/>
    </xf>
    <xf numFmtId="165" fontId="17" fillId="0" borderId="1" xfId="0" applyNumberFormat="1" applyFont="1" applyFill="1" applyBorder="1"/>
    <xf numFmtId="0" fontId="17" fillId="0" borderId="8" xfId="0" applyFont="1" applyFill="1" applyBorder="1"/>
    <xf numFmtId="0" fontId="5" fillId="0" borderId="0" xfId="0" applyFont="1" applyFill="1"/>
    <xf numFmtId="0" fontId="13" fillId="0" borderId="0" xfId="0" applyFont="1" applyFill="1"/>
    <xf numFmtId="164" fontId="5" fillId="0" borderId="0" xfId="0" applyNumberFormat="1" applyFont="1" applyFill="1"/>
    <xf numFmtId="165" fontId="10" fillId="0" borderId="1" xfId="2" applyNumberFormat="1" applyFill="1" applyBorder="1" applyAlignment="1">
      <alignment horizontal="left" vertical="center" shrinkToFit="1"/>
    </xf>
    <xf numFmtId="0" fontId="17" fillId="0" borderId="4" xfId="0" applyFont="1" applyFill="1" applyBorder="1"/>
    <xf numFmtId="1" fontId="10" fillId="0" borderId="23" xfId="4" applyNumberFormat="1" applyFill="1" applyBorder="1">
      <alignment vertical="top"/>
    </xf>
    <xf numFmtId="0" fontId="17" fillId="0" borderId="24" xfId="0" applyFont="1" applyFill="1" applyBorder="1"/>
    <xf numFmtId="0" fontId="17" fillId="0" borderId="24" xfId="0" applyFont="1" applyFill="1" applyBorder="1" applyAlignment="1">
      <alignment horizontal="center"/>
    </xf>
    <xf numFmtId="0" fontId="20" fillId="0" borderId="24" xfId="4" applyFont="1" applyFill="1" applyBorder="1" applyAlignment="1">
      <alignment horizontal="right" vertical="top"/>
    </xf>
    <xf numFmtId="165" fontId="20" fillId="0" borderId="24" xfId="4" applyNumberFormat="1" applyFont="1" applyFill="1" applyBorder="1" applyAlignment="1">
      <alignment horizontal="center" vertical="top"/>
    </xf>
    <xf numFmtId="0" fontId="21" fillId="0" borderId="24" xfId="0" applyFont="1" applyFill="1" applyBorder="1" applyAlignment="1">
      <alignment horizontal="center"/>
    </xf>
    <xf numFmtId="0" fontId="21" fillId="0" borderId="24" xfId="0" applyFont="1" applyFill="1" applyBorder="1"/>
    <xf numFmtId="0" fontId="20" fillId="0" borderId="28" xfId="4" applyFont="1" applyFill="1" applyBorder="1">
      <alignment vertical="top"/>
    </xf>
    <xf numFmtId="0" fontId="22" fillId="0" borderId="24" xfId="0" applyFont="1" applyFill="1" applyBorder="1"/>
    <xf numFmtId="165" fontId="21" fillId="0" borderId="24" xfId="0" applyNumberFormat="1" applyFont="1" applyFill="1" applyBorder="1"/>
    <xf numFmtId="20" fontId="21" fillId="0" borderId="13" xfId="0" applyNumberFormat="1" applyFont="1" applyFill="1" applyBorder="1"/>
    <xf numFmtId="0" fontId="21" fillId="0" borderId="13" xfId="0" applyFont="1" applyFill="1" applyBorder="1"/>
    <xf numFmtId="0" fontId="17" fillId="0" borderId="13" xfId="0" applyFont="1" applyFill="1" applyBorder="1"/>
    <xf numFmtId="0" fontId="21" fillId="0" borderId="14" xfId="0" applyFont="1" applyFill="1" applyBorder="1"/>
    <xf numFmtId="1" fontId="10" fillId="0" borderId="0" xfId="4" applyNumberFormat="1" applyFill="1" applyBorder="1">
      <alignment vertical="top"/>
    </xf>
    <xf numFmtId="0" fontId="17" fillId="0" borderId="0" xfId="0" applyFont="1" applyFill="1" applyAlignment="1">
      <alignment horizontal="center"/>
    </xf>
    <xf numFmtId="0" fontId="20" fillId="0" borderId="0" xfId="4" applyFont="1" applyFill="1" applyBorder="1" applyAlignment="1">
      <alignment horizontal="right" vertical="top"/>
    </xf>
    <xf numFmtId="165" fontId="20" fillId="0" borderId="0" xfId="4" applyNumberFormat="1" applyFont="1" applyFill="1" applyBorder="1" applyAlignment="1">
      <alignment horizontal="center" vertical="top"/>
    </xf>
    <xf numFmtId="0" fontId="21" fillId="0" borderId="0" xfId="0" applyFont="1" applyFill="1" applyAlignment="1">
      <alignment horizontal="center"/>
    </xf>
    <xf numFmtId="0" fontId="21" fillId="0" borderId="0" xfId="0" applyFont="1" applyFill="1"/>
    <xf numFmtId="0" fontId="20" fillId="0" borderId="0" xfId="4" applyFont="1" applyFill="1" applyBorder="1">
      <alignment vertical="top"/>
    </xf>
    <xf numFmtId="165" fontId="21" fillId="0" borderId="0" xfId="0" applyNumberFormat="1" applyFont="1" applyFill="1"/>
    <xf numFmtId="20" fontId="21" fillId="0" borderId="0" xfId="0" applyNumberFormat="1" applyFont="1" applyFill="1"/>
    <xf numFmtId="165" fontId="10" fillId="0" borderId="2" xfId="2" applyNumberFormat="1" applyFill="1" applyBorder="1" applyAlignment="1">
      <alignment horizontal="left" vertical="center" shrinkToFit="1"/>
    </xf>
    <xf numFmtId="20" fontId="17" fillId="0" borderId="0" xfId="0" applyNumberFormat="1" applyFont="1" applyFill="1"/>
    <xf numFmtId="49" fontId="10" fillId="0" borderId="0" xfId="2" applyNumberFormat="1" applyFill="1" applyAlignment="1">
      <alignment horizontal="left" vertical="center" shrinkToFit="1"/>
    </xf>
    <xf numFmtId="0" fontId="22" fillId="0" borderId="0" xfId="0" applyFont="1" applyFill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20" fontId="17" fillId="0" borderId="1" xfId="12" applyNumberFormat="1" applyFont="1" applyFill="1" applyBorder="1"/>
    <xf numFmtId="0" fontId="17" fillId="0" borderId="1" xfId="12" applyFont="1" applyFill="1" applyBorder="1" applyAlignment="1">
      <alignment horizontal="left"/>
    </xf>
    <xf numFmtId="0" fontId="17" fillId="0" borderId="16" xfId="15" applyFont="1" applyFill="1" applyBorder="1"/>
    <xf numFmtId="20" fontId="17" fillId="0" borderId="2" xfId="12" applyNumberFormat="1" applyFont="1" applyFill="1" applyBorder="1"/>
    <xf numFmtId="20" fontId="17" fillId="0" borderId="2" xfId="12" applyNumberFormat="1" applyFont="1" applyFill="1" applyBorder="1" applyAlignment="1">
      <alignment horizontal="left"/>
    </xf>
    <xf numFmtId="20" fontId="17" fillId="0" borderId="1" xfId="12" applyNumberFormat="1" applyFont="1" applyFill="1" applyBorder="1" applyAlignment="1">
      <alignment horizontal="left"/>
    </xf>
    <xf numFmtId="0" fontId="17" fillId="0" borderId="0" xfId="0" applyFont="1" applyFill="1" applyAlignment="1">
      <alignment horizontal="left"/>
    </xf>
    <xf numFmtId="20" fontId="17" fillId="0" borderId="1" xfId="13" applyNumberFormat="1" applyFont="1" applyFill="1" applyBorder="1"/>
    <xf numFmtId="0" fontId="17" fillId="0" borderId="2" xfId="12" applyFont="1" applyFill="1" applyBorder="1" applyAlignment="1">
      <alignment horizontal="left"/>
    </xf>
    <xf numFmtId="0" fontId="17" fillId="0" borderId="0" xfId="12" applyFont="1" applyFill="1" applyAlignment="1">
      <alignment horizontal="center"/>
    </xf>
    <xf numFmtId="20" fontId="17" fillId="0" borderId="0" xfId="12" applyNumberFormat="1" applyFont="1" applyFill="1"/>
    <xf numFmtId="0" fontId="17" fillId="0" borderId="0" xfId="12" applyFont="1" applyFill="1" applyAlignment="1">
      <alignment horizontal="left"/>
    </xf>
    <xf numFmtId="0" fontId="17" fillId="0" borderId="0" xfId="12" applyFont="1" applyFill="1"/>
    <xf numFmtId="20" fontId="17" fillId="0" borderId="0" xfId="12" applyNumberFormat="1" applyFont="1" applyFill="1" applyAlignment="1">
      <alignment horizontal="center"/>
    </xf>
    <xf numFmtId="0" fontId="17" fillId="0" borderId="2" xfId="14" applyFont="1" applyFill="1" applyBorder="1"/>
    <xf numFmtId="0" fontId="17" fillId="0" borderId="1" xfId="14" applyFont="1" applyFill="1" applyBorder="1"/>
    <xf numFmtId="0" fontId="17" fillId="0" borderId="0" xfId="14" applyFont="1" applyFill="1"/>
    <xf numFmtId="49" fontId="10" fillId="0" borderId="16" xfId="2" applyNumberFormat="1" applyFill="1" applyBorder="1" applyAlignment="1">
      <alignment horizontal="left" vertical="center" shrinkToFit="1"/>
    </xf>
    <xf numFmtId="0" fontId="10" fillId="0" borderId="0" xfId="0" applyFont="1" applyFill="1"/>
    <xf numFmtId="20" fontId="22" fillId="0" borderId="0" xfId="0" applyNumberFormat="1" applyFont="1" applyFill="1"/>
    <xf numFmtId="165" fontId="17" fillId="0" borderId="0" xfId="0" applyNumberFormat="1" applyFont="1" applyFill="1"/>
    <xf numFmtId="20" fontId="17" fillId="0" borderId="6" xfId="0" applyNumberFormat="1" applyFont="1" applyFill="1" applyBorder="1"/>
    <xf numFmtId="49" fontId="10" fillId="0" borderId="15" xfId="2" applyNumberFormat="1" applyFill="1" applyBorder="1" applyAlignment="1">
      <alignment horizontal="left" vertical="center" shrinkToFit="1"/>
    </xf>
    <xf numFmtId="0" fontId="10" fillId="0" borderId="13" xfId="0" applyFont="1" applyBorder="1" applyAlignment="1">
      <alignment horizontal="right" textRotation="90" wrapText="1"/>
    </xf>
    <xf numFmtId="0" fontId="17" fillId="0" borderId="0" xfId="0" applyFont="1" applyAlignment="1">
      <alignment horizontal="right"/>
    </xf>
    <xf numFmtId="0" fontId="17" fillId="0" borderId="2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7" fillId="0" borderId="24" xfId="0" applyFont="1" applyBorder="1" applyAlignment="1">
      <alignment horizontal="right"/>
    </xf>
    <xf numFmtId="0" fontId="17" fillId="0" borderId="1" xfId="12" applyFont="1" applyBorder="1" applyAlignment="1">
      <alignment horizontal="right"/>
    </xf>
    <xf numFmtId="1" fontId="10" fillId="0" borderId="2" xfId="2" applyNumberFormat="1" applyBorder="1" applyAlignment="1">
      <alignment horizontal="right" vertical="center"/>
    </xf>
    <xf numFmtId="1" fontId="10" fillId="0" borderId="1" xfId="2" applyNumberFormat="1" applyBorder="1" applyAlignment="1">
      <alignment horizontal="right" vertical="center"/>
    </xf>
    <xf numFmtId="0" fontId="17" fillId="0" borderId="2" xfId="12" applyFont="1" applyBorder="1" applyAlignment="1">
      <alignment horizontal="right"/>
    </xf>
    <xf numFmtId="0" fontId="17" fillId="0" borderId="0" xfId="12" applyFont="1" applyAlignment="1">
      <alignment horizontal="right"/>
    </xf>
    <xf numFmtId="0" fontId="17" fillId="0" borderId="6" xfId="0" applyFont="1" applyBorder="1" applyAlignment="1">
      <alignment horizontal="right"/>
    </xf>
    <xf numFmtId="0" fontId="17" fillId="3" borderId="2" xfId="0" applyFont="1" applyFill="1" applyBorder="1" applyAlignment="1">
      <alignment horizontal="right"/>
    </xf>
    <xf numFmtId="0" fontId="10" fillId="0" borderId="13" xfId="0" applyFont="1" applyFill="1" applyBorder="1" applyAlignment="1">
      <alignment horizontal="right" vertical="center" textRotation="90" wrapText="1"/>
    </xf>
    <xf numFmtId="0" fontId="17" fillId="0" borderId="0" xfId="0" applyFont="1" applyFill="1" applyAlignment="1">
      <alignment horizontal="right"/>
    </xf>
    <xf numFmtId="0" fontId="17" fillId="0" borderId="2" xfId="0" applyFont="1" applyFill="1" applyBorder="1" applyAlignment="1">
      <alignment horizontal="right"/>
    </xf>
    <xf numFmtId="0" fontId="17" fillId="0" borderId="1" xfId="0" applyFont="1" applyFill="1" applyBorder="1" applyAlignment="1">
      <alignment horizontal="right"/>
    </xf>
    <xf numFmtId="0" fontId="17" fillId="0" borderId="24" xfId="0" applyFont="1" applyFill="1" applyBorder="1" applyAlignment="1">
      <alignment horizontal="right"/>
    </xf>
    <xf numFmtId="0" fontId="17" fillId="0" borderId="1" xfId="12" applyFont="1" applyFill="1" applyBorder="1" applyAlignment="1">
      <alignment horizontal="right"/>
    </xf>
    <xf numFmtId="1" fontId="10" fillId="0" borderId="2" xfId="2" applyNumberFormat="1" applyFill="1" applyBorder="1" applyAlignment="1">
      <alignment horizontal="right" vertical="center"/>
    </xf>
    <xf numFmtId="1" fontId="10" fillId="0" borderId="1" xfId="2" applyNumberFormat="1" applyFill="1" applyBorder="1" applyAlignment="1">
      <alignment horizontal="right" vertical="center"/>
    </xf>
    <xf numFmtId="0" fontId="17" fillId="0" borderId="2" xfId="12" applyFont="1" applyFill="1" applyBorder="1" applyAlignment="1">
      <alignment horizontal="right"/>
    </xf>
    <xf numFmtId="0" fontId="17" fillId="0" borderId="0" xfId="12" applyFont="1" applyFill="1" applyAlignment="1">
      <alignment horizontal="right"/>
    </xf>
    <xf numFmtId="0" fontId="10" fillId="0" borderId="12" xfId="0" applyFont="1" applyFill="1" applyBorder="1" applyAlignment="1">
      <alignment vertical="center" textRotation="90" wrapText="1"/>
    </xf>
    <xf numFmtId="0" fontId="10" fillId="0" borderId="13" xfId="0" applyFont="1" applyFill="1" applyBorder="1" applyAlignment="1">
      <alignment vertical="center" textRotation="90" wrapText="1"/>
    </xf>
    <xf numFmtId="0" fontId="10" fillId="0" borderId="0" xfId="11" applyFont="1" applyFill="1" applyAlignment="1">
      <alignment vertical="center"/>
    </xf>
    <xf numFmtId="165" fontId="10" fillId="0" borderId="30" xfId="2" applyNumberFormat="1" applyFill="1" applyBorder="1" applyAlignment="1">
      <alignment horizontal="left" vertical="center" shrinkToFit="1"/>
    </xf>
    <xf numFmtId="165" fontId="10" fillId="0" borderId="17" xfId="2" applyNumberFormat="1" applyFill="1" applyBorder="1" applyAlignment="1">
      <alignment horizontal="left" vertical="center" shrinkToFit="1"/>
    </xf>
    <xf numFmtId="165" fontId="10" fillId="0" borderId="0" xfId="2" applyNumberFormat="1" applyFill="1" applyAlignment="1">
      <alignment horizontal="left" vertical="center" shrinkToFit="1"/>
    </xf>
    <xf numFmtId="165" fontId="10" fillId="0" borderId="18" xfId="2" applyNumberFormat="1" applyFill="1" applyBorder="1" applyAlignment="1">
      <alignment horizontal="left" vertical="center"/>
    </xf>
    <xf numFmtId="20" fontId="17" fillId="0" borderId="1" xfId="16" applyNumberFormat="1" applyFont="1" applyFill="1" applyBorder="1"/>
    <xf numFmtId="165" fontId="10" fillId="0" borderId="5" xfId="2" applyNumberFormat="1" applyFill="1" applyBorder="1" applyAlignment="1">
      <alignment horizontal="left" vertical="center" shrinkToFit="1"/>
    </xf>
    <xf numFmtId="49" fontId="10" fillId="0" borderId="16" xfId="2" applyNumberFormat="1" applyFill="1" applyBorder="1" applyAlignment="1">
      <alignment vertical="center" shrinkToFit="1"/>
    </xf>
    <xf numFmtId="0" fontId="17" fillId="0" borderId="30" xfId="0" applyFont="1" applyFill="1" applyBorder="1"/>
    <xf numFmtId="0" fontId="17" fillId="0" borderId="17" xfId="0" applyFont="1" applyFill="1" applyBorder="1"/>
    <xf numFmtId="0" fontId="15" fillId="0" borderId="23" xfId="5" applyFont="1" applyBorder="1" applyAlignment="1">
      <alignment horizontal="center"/>
    </xf>
    <xf numFmtId="0" fontId="15" fillId="0" borderId="24" xfId="5" applyFont="1" applyBorder="1" applyAlignment="1">
      <alignment horizontal="center"/>
    </xf>
    <xf numFmtId="0" fontId="15" fillId="0" borderId="25" xfId="5" applyFont="1" applyBorder="1" applyAlignment="1">
      <alignment horizontal="center"/>
    </xf>
    <xf numFmtId="0" fontId="19" fillId="0" borderId="19" xfId="5" applyFont="1" applyBorder="1" applyAlignment="1">
      <alignment horizontal="center"/>
    </xf>
    <xf numFmtId="0" fontId="19" fillId="0" borderId="20" xfId="5" applyFont="1" applyBorder="1" applyAlignment="1">
      <alignment horizontal="center"/>
    </xf>
    <xf numFmtId="0" fontId="19" fillId="0" borderId="21" xfId="5" applyFont="1" applyBorder="1" applyAlignment="1">
      <alignment horizontal="center"/>
    </xf>
  </cellXfs>
  <cellStyles count="17">
    <cellStyle name="ColorStyle 2" xfId="1"/>
    <cellStyle name="ColorStyle 2 2 2" xfId="4"/>
    <cellStyle name="Normální" xfId="0" builtinId="0"/>
    <cellStyle name="Normální 15" xfId="3"/>
    <cellStyle name="Normální 16" xfId="11"/>
    <cellStyle name="Normální 16 2" xfId="7"/>
    <cellStyle name="Normální 17" xfId="10"/>
    <cellStyle name="Normální 2 2 4" xfId="5"/>
    <cellStyle name="Normální 2 2 4 2" xfId="9"/>
    <cellStyle name="Normální 2 8 2" xfId="14"/>
    <cellStyle name="Normální 3" xfId="13"/>
    <cellStyle name="Normální 3 2" xfId="16"/>
    <cellStyle name="Normální 3 3" xfId="15"/>
    <cellStyle name="Normální 4" xfId="12"/>
    <cellStyle name="Normální 6 5" xfId="8"/>
    <cellStyle name="normální_xlaJRLJR" xfId="2"/>
    <cellStyle name="Procenta 2" xfId="6"/>
  </cellStyles>
  <dxfs count="78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</font>
    </dxf>
    <dxf>
      <font>
        <b/>
        <i val="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17"/>
  <sheetViews>
    <sheetView workbookViewId="0">
      <pane ySplit="1" topLeftCell="A2" activePane="bottomLeft" state="frozen"/>
      <selection pane="bottomLeft" activeCell="L18" sqref="L18"/>
    </sheetView>
  </sheetViews>
  <sheetFormatPr defaultColWidth="8.85546875" defaultRowHeight="15" x14ac:dyDescent="0.25"/>
  <cols>
    <col min="1" max="1" width="4.28515625" style="135" customWidth="1"/>
    <col min="2" max="2" width="5.42578125" style="135" customWidth="1"/>
    <col min="3" max="3" width="3.28515625" style="135" customWidth="1"/>
    <col min="4" max="4" width="4.7109375" style="135" customWidth="1"/>
    <col min="5" max="5" width="5.5703125" style="135" customWidth="1"/>
    <col min="6" max="6" width="7.42578125" style="135" customWidth="1"/>
    <col min="7" max="7" width="4" style="228" customWidth="1"/>
    <col min="8" max="8" width="9.5703125" style="135" customWidth="1"/>
    <col min="9" max="9" width="6.42578125" style="189" customWidth="1"/>
    <col min="10" max="10" width="5.140625" style="178" customWidth="1"/>
    <col min="11" max="11" width="6.28515625" style="136" customWidth="1"/>
    <col min="12" max="12" width="6.28515625" style="135" customWidth="1"/>
    <col min="13" max="13" width="27" style="135" customWidth="1"/>
    <col min="14" max="14" width="6" style="135" customWidth="1"/>
    <col min="15" max="15" width="27.5703125" style="135" customWidth="1"/>
    <col min="16" max="16" width="4" style="135" customWidth="1"/>
    <col min="17" max="18" width="5.85546875" style="135" customWidth="1"/>
    <col min="19" max="23" width="8" style="135" customWidth="1"/>
    <col min="24" max="25" width="8.85546875" style="135"/>
    <col min="26" max="16384" width="8.85546875" style="137"/>
  </cols>
  <sheetData>
    <row r="1" spans="1:48" s="134" customFormat="1" ht="145.5" thickBot="1" x14ac:dyDescent="0.3">
      <c r="A1" s="129" t="s">
        <v>0</v>
      </c>
      <c r="B1" s="130" t="s">
        <v>78</v>
      </c>
      <c r="C1" s="130" t="s">
        <v>1</v>
      </c>
      <c r="D1" s="130" t="s">
        <v>2</v>
      </c>
      <c r="E1" s="131" t="s">
        <v>3</v>
      </c>
      <c r="F1" s="132" t="s">
        <v>4</v>
      </c>
      <c r="G1" s="227" t="s">
        <v>5</v>
      </c>
      <c r="H1" s="132" t="s">
        <v>6</v>
      </c>
      <c r="I1" s="130" t="s">
        <v>7</v>
      </c>
      <c r="J1" s="130" t="s">
        <v>8</v>
      </c>
      <c r="K1" s="130" t="s">
        <v>9</v>
      </c>
      <c r="L1" s="130" t="s">
        <v>10</v>
      </c>
      <c r="M1" s="130" t="s">
        <v>11</v>
      </c>
      <c r="N1" s="130" t="s">
        <v>12</v>
      </c>
      <c r="O1" s="130" t="s">
        <v>13</v>
      </c>
      <c r="P1" s="130" t="s">
        <v>79</v>
      </c>
      <c r="Q1" s="130" t="s">
        <v>14</v>
      </c>
      <c r="R1" s="130" t="s">
        <v>15</v>
      </c>
      <c r="S1" s="130" t="s">
        <v>16</v>
      </c>
      <c r="T1" s="130" t="s">
        <v>17</v>
      </c>
      <c r="U1" s="130" t="s">
        <v>18</v>
      </c>
      <c r="V1" s="130" t="s">
        <v>19</v>
      </c>
      <c r="W1" s="130" t="s">
        <v>20</v>
      </c>
      <c r="X1" s="133"/>
      <c r="Y1" s="133"/>
    </row>
    <row r="2" spans="1:48" ht="15.75" thickBot="1" x14ac:dyDescent="0.3">
      <c r="I2" s="136"/>
      <c r="J2" s="135"/>
    </row>
    <row r="3" spans="1:48" x14ac:dyDescent="0.25">
      <c r="A3" s="138">
        <v>401</v>
      </c>
      <c r="B3" s="139">
        <v>4001</v>
      </c>
      <c r="C3" s="139" t="s">
        <v>21</v>
      </c>
      <c r="D3" s="139"/>
      <c r="E3" s="140" t="str">
        <f t="shared" ref="E3:E14" si="0">CONCATENATE(C3,D3)</f>
        <v>X</v>
      </c>
      <c r="F3" s="139" t="s">
        <v>71</v>
      </c>
      <c r="G3" s="229">
        <v>8</v>
      </c>
      <c r="H3" s="139" t="str">
        <f t="shared" ref="H3:H14" si="1">CONCATENATE(F3,"/",G3)</f>
        <v>XXX181/8</v>
      </c>
      <c r="I3" s="141" t="s">
        <v>27</v>
      </c>
      <c r="J3" s="142" t="s">
        <v>27</v>
      </c>
      <c r="K3" s="143">
        <v>0.26250000000000001</v>
      </c>
      <c r="L3" s="144">
        <v>0.26527777777777778</v>
      </c>
      <c r="M3" s="145" t="s">
        <v>39</v>
      </c>
      <c r="N3" s="144">
        <v>0.30486111111111108</v>
      </c>
      <c r="O3" s="145" t="s">
        <v>26</v>
      </c>
      <c r="P3" s="139" t="str">
        <f>IF(M71=O3,"OK","POZOR")</f>
        <v>OK</v>
      </c>
      <c r="Q3" s="146">
        <f t="shared" ref="Q3" si="2">IF(ISNUMBER(G3),N3-L3,IF(F3="přejezd",N3-L3,0))</f>
        <v>3.9583333333333304E-2</v>
      </c>
      <c r="R3" s="146">
        <f t="shared" ref="R3" si="3">IF(ISNUMBER(G3),L3-K3,0)</f>
        <v>2.7777777777777679E-3</v>
      </c>
      <c r="S3" s="146">
        <f t="shared" ref="S3" si="4">Q3+R3</f>
        <v>4.2361111111111072E-2</v>
      </c>
      <c r="T3" s="146"/>
      <c r="U3" s="139">
        <v>33.4</v>
      </c>
      <c r="V3" s="139">
        <f>INDEX('Počty dní'!A:E,MATCH(E3,'Počty dní'!C:C,0),4)</f>
        <v>205</v>
      </c>
      <c r="W3" s="147">
        <f t="shared" ref="W3:W14" si="5">V3*U3</f>
        <v>6847</v>
      </c>
      <c r="Z3" s="135"/>
      <c r="AA3" s="135"/>
    </row>
    <row r="4" spans="1:48" x14ac:dyDescent="0.25">
      <c r="A4" s="148">
        <v>401</v>
      </c>
      <c r="B4" s="149">
        <v>4001</v>
      </c>
      <c r="C4" s="149" t="s">
        <v>21</v>
      </c>
      <c r="D4" s="149"/>
      <c r="E4" s="150" t="str">
        <f t="shared" si="0"/>
        <v>X</v>
      </c>
      <c r="F4" s="149" t="s">
        <v>71</v>
      </c>
      <c r="G4" s="230">
        <v>9</v>
      </c>
      <c r="H4" s="149" t="str">
        <f t="shared" si="1"/>
        <v>XXX181/9</v>
      </c>
      <c r="I4" s="151" t="s">
        <v>28</v>
      </c>
      <c r="J4" s="152" t="s">
        <v>27</v>
      </c>
      <c r="K4" s="153">
        <v>0.34027777777777773</v>
      </c>
      <c r="L4" s="154">
        <v>0.34166666666666662</v>
      </c>
      <c r="M4" s="155" t="s">
        <v>26</v>
      </c>
      <c r="N4" s="154">
        <v>0.36180555555555555</v>
      </c>
      <c r="O4" s="155" t="s">
        <v>38</v>
      </c>
      <c r="P4" s="149" t="str">
        <f>IF(M5=O4,"OK","POZOR")</f>
        <v>OK</v>
      </c>
      <c r="Q4" s="156">
        <f>IF(ISNUMBER(G4),N4-L4,IF(F4="přejezd",N4-L4,0))</f>
        <v>2.0138888888888928E-2</v>
      </c>
      <c r="R4" s="156">
        <f>IF(ISNUMBER(G4),L4-K4,0)</f>
        <v>1.388888888888884E-3</v>
      </c>
      <c r="S4" s="156">
        <f>Q4+R4</f>
        <v>2.1527777777777812E-2</v>
      </c>
      <c r="T4" s="156">
        <f>K4-N70</f>
        <v>1.6666666666666607E-2</v>
      </c>
      <c r="U4" s="149">
        <v>17.399999999999999</v>
      </c>
      <c r="V4" s="149">
        <f>INDEX('Počty dní'!A:E,MATCH(E4,'Počty dní'!C:C,0),4)</f>
        <v>205</v>
      </c>
      <c r="W4" s="157">
        <f t="shared" si="5"/>
        <v>3566.9999999999995</v>
      </c>
      <c r="Z4" s="135"/>
      <c r="AA4" s="135"/>
    </row>
    <row r="5" spans="1:48" x14ac:dyDescent="0.25">
      <c r="A5" s="148">
        <v>401</v>
      </c>
      <c r="B5" s="149">
        <v>4001</v>
      </c>
      <c r="C5" s="149" t="s">
        <v>21</v>
      </c>
      <c r="D5" s="149"/>
      <c r="E5" s="150" t="str">
        <f t="shared" si="0"/>
        <v>X</v>
      </c>
      <c r="F5" s="149" t="s">
        <v>72</v>
      </c>
      <c r="G5" s="230">
        <v>3</v>
      </c>
      <c r="H5" s="149" t="str">
        <f t="shared" si="1"/>
        <v>XXX201/3</v>
      </c>
      <c r="I5" s="151" t="s">
        <v>28</v>
      </c>
      <c r="J5" s="152" t="s">
        <v>27</v>
      </c>
      <c r="K5" s="153">
        <v>0.36249999999999999</v>
      </c>
      <c r="L5" s="154">
        <v>0.36319444444444443</v>
      </c>
      <c r="M5" s="155" t="s">
        <v>38</v>
      </c>
      <c r="N5" s="154">
        <v>0.37222222222222223</v>
      </c>
      <c r="O5" s="155" t="s">
        <v>25</v>
      </c>
      <c r="P5" s="149" t="str">
        <f t="shared" ref="P5" si="6">IF(M6=O5,"OK","POZOR")</f>
        <v>OK</v>
      </c>
      <c r="Q5" s="156">
        <f t="shared" ref="Q5" si="7">IF(ISNUMBER(G5),N5-L5,IF(F5="přejezd",N5-L5,0))</f>
        <v>9.0277777777778012E-3</v>
      </c>
      <c r="R5" s="156">
        <f t="shared" ref="R5" si="8">IF(ISNUMBER(G5),L5-K5,0)</f>
        <v>6.9444444444444198E-4</v>
      </c>
      <c r="S5" s="156">
        <f t="shared" ref="S5" si="9">Q5+R5</f>
        <v>9.7222222222222432E-3</v>
      </c>
      <c r="T5" s="156">
        <f t="shared" ref="T5" si="10">K5-N4</f>
        <v>6.9444444444444198E-4</v>
      </c>
      <c r="U5" s="149">
        <v>8.3000000000000007</v>
      </c>
      <c r="V5" s="149">
        <f>INDEX('Počty dní'!A:E,MATCH(E5,'Počty dní'!C:C,0),4)</f>
        <v>205</v>
      </c>
      <c r="W5" s="157">
        <f t="shared" si="5"/>
        <v>1701.5000000000002</v>
      </c>
      <c r="Z5" s="135"/>
      <c r="AA5" s="135"/>
    </row>
    <row r="6" spans="1:48" x14ac:dyDescent="0.25">
      <c r="A6" s="148">
        <v>401</v>
      </c>
      <c r="B6" s="149">
        <v>4001</v>
      </c>
      <c r="C6" s="149" t="s">
        <v>21</v>
      </c>
      <c r="D6" s="149"/>
      <c r="E6" s="150" t="str">
        <f t="shared" si="0"/>
        <v>X</v>
      </c>
      <c r="F6" s="149" t="s">
        <v>72</v>
      </c>
      <c r="G6" s="230">
        <v>6</v>
      </c>
      <c r="H6" s="149" t="str">
        <f t="shared" si="1"/>
        <v>XXX201/6</v>
      </c>
      <c r="I6" s="151" t="s">
        <v>28</v>
      </c>
      <c r="J6" s="152" t="s">
        <v>27</v>
      </c>
      <c r="K6" s="153">
        <v>0.375</v>
      </c>
      <c r="L6" s="154">
        <v>0.37638888888888888</v>
      </c>
      <c r="M6" s="155" t="s">
        <v>25</v>
      </c>
      <c r="N6" s="154">
        <v>0.38611111111111113</v>
      </c>
      <c r="O6" s="155" t="s">
        <v>38</v>
      </c>
      <c r="P6" s="149" t="str">
        <f>IF(M7=O6,"OK","POZOR")</f>
        <v>OK</v>
      </c>
      <c r="Q6" s="156">
        <f>IF(ISNUMBER(G6),N6-L6,IF(F6="přejezd",N6-L6,0))</f>
        <v>9.7222222222222432E-3</v>
      </c>
      <c r="R6" s="156">
        <f>IF(ISNUMBER(G6),L6-K6,0)</f>
        <v>1.388888888888884E-3</v>
      </c>
      <c r="S6" s="156">
        <f>Q6+R6</f>
        <v>1.1111111111111127E-2</v>
      </c>
      <c r="T6" s="156">
        <f>K6-N5</f>
        <v>2.7777777777777679E-3</v>
      </c>
      <c r="U6" s="149">
        <v>8.3000000000000007</v>
      </c>
      <c r="V6" s="149">
        <f>INDEX('Počty dní'!A:E,MATCH(E6,'Počty dní'!C:C,0),4)</f>
        <v>205</v>
      </c>
      <c r="W6" s="157">
        <f t="shared" si="5"/>
        <v>1701.5000000000002</v>
      </c>
      <c r="Z6" s="135"/>
      <c r="AA6" s="135"/>
    </row>
    <row r="7" spans="1:48" x14ac:dyDescent="0.25">
      <c r="A7" s="148">
        <v>401</v>
      </c>
      <c r="B7" s="149">
        <v>4001</v>
      </c>
      <c r="C7" s="149" t="s">
        <v>21</v>
      </c>
      <c r="D7" s="149">
        <v>25</v>
      </c>
      <c r="E7" s="149" t="str">
        <f t="shared" si="0"/>
        <v>X25</v>
      </c>
      <c r="F7" s="149" t="s">
        <v>73</v>
      </c>
      <c r="G7" s="230">
        <v>7</v>
      </c>
      <c r="H7" s="149" t="str">
        <f t="shared" si="1"/>
        <v>XXX183/7</v>
      </c>
      <c r="I7" s="151" t="s">
        <v>28</v>
      </c>
      <c r="J7" s="152" t="s">
        <v>27</v>
      </c>
      <c r="K7" s="153">
        <v>0.51041666666666663</v>
      </c>
      <c r="L7" s="154">
        <v>0.51180555555555551</v>
      </c>
      <c r="M7" s="155" t="s">
        <v>38</v>
      </c>
      <c r="N7" s="154">
        <v>0.51874999999999993</v>
      </c>
      <c r="O7" s="149" t="s">
        <v>34</v>
      </c>
      <c r="P7" s="149" t="str">
        <f t="shared" ref="P7:P14" si="11">IF(M8=O7,"OK","POZOR")</f>
        <v>OK</v>
      </c>
      <c r="Q7" s="156">
        <f t="shared" ref="Q7:Q15" si="12">IF(ISNUMBER(G7),N7-L7,IF(F7="přejezd",N7-L7,0))</f>
        <v>6.9444444444444198E-3</v>
      </c>
      <c r="R7" s="156">
        <f t="shared" ref="R7:R15" si="13">IF(ISNUMBER(G7),L7-K7,0)</f>
        <v>1.388888888888884E-3</v>
      </c>
      <c r="S7" s="156">
        <f t="shared" ref="S7:S15" si="14">Q7+R7</f>
        <v>8.3333333333333037E-3</v>
      </c>
      <c r="T7" s="156">
        <f t="shared" ref="T7:T15" si="15">K7-N6</f>
        <v>0.1243055555555555</v>
      </c>
      <c r="U7" s="149">
        <v>6.2</v>
      </c>
      <c r="V7" s="149">
        <f>INDEX('Počty dní'!A:E,MATCH(E7,'Počty dní'!C:C,0),4)</f>
        <v>205</v>
      </c>
      <c r="W7" s="157">
        <f t="shared" si="5"/>
        <v>1271</v>
      </c>
      <c r="Z7" s="135"/>
      <c r="AA7" s="135"/>
      <c r="AL7" s="158"/>
      <c r="AM7" s="158"/>
      <c r="AP7" s="159"/>
      <c r="AQ7" s="159"/>
      <c r="AR7" s="159"/>
      <c r="AS7" s="159"/>
      <c r="AT7" s="159"/>
      <c r="AU7" s="160"/>
      <c r="AV7" s="160"/>
    </row>
    <row r="8" spans="1:48" x14ac:dyDescent="0.25">
      <c r="A8" s="148">
        <v>401</v>
      </c>
      <c r="B8" s="149">
        <v>4001</v>
      </c>
      <c r="C8" s="149" t="s">
        <v>21</v>
      </c>
      <c r="D8" s="149">
        <v>25</v>
      </c>
      <c r="E8" s="150" t="str">
        <f t="shared" si="0"/>
        <v>X25</v>
      </c>
      <c r="F8" s="149" t="s">
        <v>75</v>
      </c>
      <c r="G8" s="230">
        <v>2</v>
      </c>
      <c r="H8" s="149" t="str">
        <f t="shared" si="1"/>
        <v>XXX184/2</v>
      </c>
      <c r="I8" s="151" t="s">
        <v>28</v>
      </c>
      <c r="J8" s="152" t="s">
        <v>27</v>
      </c>
      <c r="K8" s="153">
        <v>0.54097222222222219</v>
      </c>
      <c r="L8" s="154">
        <v>0.54166666666666663</v>
      </c>
      <c r="M8" s="149" t="s">
        <v>34</v>
      </c>
      <c r="N8" s="154">
        <v>0.55763888888888891</v>
      </c>
      <c r="O8" s="155" t="s">
        <v>35</v>
      </c>
      <c r="P8" s="149" t="str">
        <f t="shared" si="11"/>
        <v>OK</v>
      </c>
      <c r="Q8" s="156">
        <f t="shared" si="12"/>
        <v>1.5972222222222276E-2</v>
      </c>
      <c r="R8" s="156">
        <f t="shared" si="13"/>
        <v>6.9444444444444198E-4</v>
      </c>
      <c r="S8" s="156">
        <f t="shared" si="14"/>
        <v>1.6666666666666718E-2</v>
      </c>
      <c r="T8" s="156">
        <f t="shared" si="15"/>
        <v>2.2222222222222254E-2</v>
      </c>
      <c r="U8" s="149">
        <v>12.6</v>
      </c>
      <c r="V8" s="149">
        <f>INDEX('Počty dní'!A:E,MATCH(E8,'Počty dní'!C:C,0),4)</f>
        <v>205</v>
      </c>
      <c r="W8" s="157">
        <f t="shared" si="5"/>
        <v>2583</v>
      </c>
      <c r="Z8" s="135"/>
      <c r="AA8" s="135"/>
    </row>
    <row r="9" spans="1:48" x14ac:dyDescent="0.25">
      <c r="A9" s="148">
        <v>401</v>
      </c>
      <c r="B9" s="149">
        <v>4001</v>
      </c>
      <c r="C9" s="149" t="s">
        <v>21</v>
      </c>
      <c r="D9" s="149">
        <v>25</v>
      </c>
      <c r="E9" s="150" t="str">
        <f t="shared" si="0"/>
        <v>X25</v>
      </c>
      <c r="F9" s="149" t="s">
        <v>75</v>
      </c>
      <c r="G9" s="230">
        <v>3</v>
      </c>
      <c r="H9" s="149" t="str">
        <f t="shared" si="1"/>
        <v>XXX184/3</v>
      </c>
      <c r="I9" s="151" t="s">
        <v>28</v>
      </c>
      <c r="J9" s="152" t="s">
        <v>27</v>
      </c>
      <c r="K9" s="153">
        <v>0.55763888888888891</v>
      </c>
      <c r="L9" s="154">
        <v>0.55902777777777779</v>
      </c>
      <c r="M9" s="155" t="s">
        <v>35</v>
      </c>
      <c r="N9" s="154">
        <v>0.57152777777777775</v>
      </c>
      <c r="O9" s="155" t="s">
        <v>36</v>
      </c>
      <c r="P9" s="149" t="str">
        <f t="shared" si="11"/>
        <v>OK</v>
      </c>
      <c r="Q9" s="156">
        <f t="shared" si="12"/>
        <v>1.2499999999999956E-2</v>
      </c>
      <c r="R9" s="156">
        <f t="shared" si="13"/>
        <v>1.388888888888884E-3</v>
      </c>
      <c r="S9" s="156">
        <f t="shared" si="14"/>
        <v>1.388888888888884E-2</v>
      </c>
      <c r="T9" s="156">
        <f t="shared" si="15"/>
        <v>0</v>
      </c>
      <c r="U9" s="149">
        <v>12</v>
      </c>
      <c r="V9" s="149">
        <f>INDEX('Počty dní'!A:E,MATCH(E9,'Počty dní'!C:C,0),4)</f>
        <v>205</v>
      </c>
      <c r="W9" s="157">
        <f t="shared" si="5"/>
        <v>2460</v>
      </c>
      <c r="Z9" s="135"/>
      <c r="AA9" s="135"/>
    </row>
    <row r="10" spans="1:48" x14ac:dyDescent="0.25">
      <c r="A10" s="148">
        <v>401</v>
      </c>
      <c r="B10" s="149">
        <v>4001</v>
      </c>
      <c r="C10" s="149" t="s">
        <v>21</v>
      </c>
      <c r="D10" s="149">
        <v>25</v>
      </c>
      <c r="E10" s="150" t="str">
        <f t="shared" si="0"/>
        <v>X25</v>
      </c>
      <c r="F10" s="149" t="s">
        <v>73</v>
      </c>
      <c r="G10" s="230">
        <v>9</v>
      </c>
      <c r="H10" s="149" t="str">
        <f t="shared" si="1"/>
        <v>XXX183/9</v>
      </c>
      <c r="I10" s="151" t="s">
        <v>28</v>
      </c>
      <c r="J10" s="152" t="s">
        <v>27</v>
      </c>
      <c r="K10" s="153">
        <v>0.57152777777777775</v>
      </c>
      <c r="L10" s="154">
        <v>0.57291666666666663</v>
      </c>
      <c r="M10" s="155" t="s">
        <v>36</v>
      </c>
      <c r="N10" s="154">
        <v>0.57847222222222217</v>
      </c>
      <c r="O10" s="155" t="s">
        <v>37</v>
      </c>
      <c r="P10" s="149" t="str">
        <f t="shared" si="11"/>
        <v>OK</v>
      </c>
      <c r="Q10" s="156">
        <f t="shared" si="12"/>
        <v>5.5555555555555358E-3</v>
      </c>
      <c r="R10" s="156">
        <f t="shared" si="13"/>
        <v>1.388888888888884E-3</v>
      </c>
      <c r="S10" s="156">
        <f t="shared" si="14"/>
        <v>6.9444444444444198E-3</v>
      </c>
      <c r="T10" s="156">
        <f t="shared" si="15"/>
        <v>0</v>
      </c>
      <c r="U10" s="149">
        <v>5.0999999999999996</v>
      </c>
      <c r="V10" s="149">
        <f>INDEX('Počty dní'!A:E,MATCH(E10,'Počty dní'!C:C,0),4)</f>
        <v>205</v>
      </c>
      <c r="W10" s="157">
        <f t="shared" si="5"/>
        <v>1045.5</v>
      </c>
      <c r="Z10" s="135"/>
      <c r="AA10" s="135"/>
    </row>
    <row r="11" spans="1:48" x14ac:dyDescent="0.25">
      <c r="A11" s="148">
        <v>401</v>
      </c>
      <c r="B11" s="149">
        <v>4001</v>
      </c>
      <c r="C11" s="149" t="s">
        <v>21</v>
      </c>
      <c r="D11" s="149">
        <v>25</v>
      </c>
      <c r="E11" s="150" t="str">
        <f t="shared" si="0"/>
        <v>X25</v>
      </c>
      <c r="F11" s="149" t="s">
        <v>73</v>
      </c>
      <c r="G11" s="230">
        <v>6</v>
      </c>
      <c r="H11" s="149" t="str">
        <f t="shared" si="1"/>
        <v>XXX183/6</v>
      </c>
      <c r="I11" s="151" t="s">
        <v>28</v>
      </c>
      <c r="J11" s="152" t="s">
        <v>27</v>
      </c>
      <c r="K11" s="153">
        <v>0.57916666666666672</v>
      </c>
      <c r="L11" s="154">
        <v>0.57986111111111105</v>
      </c>
      <c r="M11" s="155" t="s">
        <v>37</v>
      </c>
      <c r="N11" s="154">
        <v>0.5854166666666667</v>
      </c>
      <c r="O11" s="155" t="s">
        <v>36</v>
      </c>
      <c r="P11" s="149" t="str">
        <f t="shared" si="11"/>
        <v>OK</v>
      </c>
      <c r="Q11" s="156">
        <f t="shared" si="12"/>
        <v>5.5555555555556468E-3</v>
      </c>
      <c r="R11" s="156">
        <f t="shared" si="13"/>
        <v>6.9444444444433095E-4</v>
      </c>
      <c r="S11" s="156">
        <f t="shared" si="14"/>
        <v>6.2499999999999778E-3</v>
      </c>
      <c r="T11" s="156">
        <f t="shared" si="15"/>
        <v>6.94444444444553E-4</v>
      </c>
      <c r="U11" s="149">
        <v>5.0999999999999996</v>
      </c>
      <c r="V11" s="149">
        <f>INDEX('Počty dní'!A:E,MATCH(E11,'Počty dní'!C:C,0),4)</f>
        <v>205</v>
      </c>
      <c r="W11" s="157">
        <f t="shared" si="5"/>
        <v>1045.5</v>
      </c>
      <c r="Z11" s="135"/>
      <c r="AA11" s="135"/>
    </row>
    <row r="12" spans="1:48" x14ac:dyDescent="0.25">
      <c r="A12" s="148">
        <v>401</v>
      </c>
      <c r="B12" s="149">
        <v>4001</v>
      </c>
      <c r="C12" s="149" t="s">
        <v>21</v>
      </c>
      <c r="D12" s="149">
        <v>25</v>
      </c>
      <c r="E12" s="150" t="str">
        <f t="shared" si="0"/>
        <v>X25</v>
      </c>
      <c r="F12" s="149" t="s">
        <v>75</v>
      </c>
      <c r="G12" s="230">
        <v>4</v>
      </c>
      <c r="H12" s="149" t="str">
        <f t="shared" si="1"/>
        <v>XXX184/4</v>
      </c>
      <c r="I12" s="151" t="s">
        <v>28</v>
      </c>
      <c r="J12" s="152" t="s">
        <v>27</v>
      </c>
      <c r="K12" s="153">
        <v>0.5854166666666667</v>
      </c>
      <c r="L12" s="154">
        <v>0.58680555555555558</v>
      </c>
      <c r="M12" s="155" t="s">
        <v>36</v>
      </c>
      <c r="N12" s="154">
        <v>0.60625000000000007</v>
      </c>
      <c r="O12" s="161" t="s">
        <v>26</v>
      </c>
      <c r="P12" s="149" t="str">
        <f t="shared" si="11"/>
        <v>OK</v>
      </c>
      <c r="Q12" s="156">
        <f t="shared" si="12"/>
        <v>1.9444444444444486E-2</v>
      </c>
      <c r="R12" s="156">
        <f t="shared" si="13"/>
        <v>1.388888888888884E-3</v>
      </c>
      <c r="S12" s="156">
        <f t="shared" si="14"/>
        <v>2.083333333333337E-2</v>
      </c>
      <c r="T12" s="156">
        <f t="shared" si="15"/>
        <v>0</v>
      </c>
      <c r="U12" s="149">
        <v>18.100000000000001</v>
      </c>
      <c r="V12" s="149">
        <f>INDEX('Počty dní'!A:E,MATCH(E12,'Počty dní'!C:C,0),4)</f>
        <v>205</v>
      </c>
      <c r="W12" s="157">
        <f t="shared" si="5"/>
        <v>3710.5000000000005</v>
      </c>
      <c r="Z12" s="135"/>
      <c r="AA12" s="135"/>
    </row>
    <row r="13" spans="1:48" x14ac:dyDescent="0.25">
      <c r="A13" s="148">
        <v>401</v>
      </c>
      <c r="B13" s="149">
        <v>4001</v>
      </c>
      <c r="C13" s="149" t="s">
        <v>21</v>
      </c>
      <c r="D13" s="149"/>
      <c r="E13" s="150" t="str">
        <f t="shared" si="0"/>
        <v>X</v>
      </c>
      <c r="F13" s="149" t="s">
        <v>71</v>
      </c>
      <c r="G13" s="230">
        <v>21</v>
      </c>
      <c r="H13" s="149" t="str">
        <f t="shared" si="1"/>
        <v>XXX181/21</v>
      </c>
      <c r="I13" s="151" t="s">
        <v>27</v>
      </c>
      <c r="J13" s="152" t="s">
        <v>27</v>
      </c>
      <c r="K13" s="153">
        <v>0.60902777777777783</v>
      </c>
      <c r="L13" s="154">
        <v>0.61249999999999993</v>
      </c>
      <c r="M13" s="161" t="s">
        <v>26</v>
      </c>
      <c r="N13" s="154">
        <v>0.65138888888888891</v>
      </c>
      <c r="O13" s="155" t="s">
        <v>39</v>
      </c>
      <c r="P13" s="149" t="str">
        <f t="shared" si="11"/>
        <v>OK</v>
      </c>
      <c r="Q13" s="156">
        <f t="shared" si="12"/>
        <v>3.8888888888888973E-2</v>
      </c>
      <c r="R13" s="156">
        <f t="shared" si="13"/>
        <v>3.4722222222220989E-3</v>
      </c>
      <c r="S13" s="156">
        <f t="shared" si="14"/>
        <v>4.2361111111111072E-2</v>
      </c>
      <c r="T13" s="156">
        <f t="shared" si="15"/>
        <v>2.7777777777777679E-3</v>
      </c>
      <c r="U13" s="149">
        <v>33.4</v>
      </c>
      <c r="V13" s="149">
        <f>INDEX('Počty dní'!A:E,MATCH(E13,'Počty dní'!C:C,0),4)</f>
        <v>205</v>
      </c>
      <c r="W13" s="157">
        <f t="shared" si="5"/>
        <v>6847</v>
      </c>
      <c r="Z13" s="135"/>
      <c r="AA13" s="135"/>
    </row>
    <row r="14" spans="1:48" x14ac:dyDescent="0.25">
      <c r="A14" s="148">
        <v>401</v>
      </c>
      <c r="B14" s="149">
        <v>4001</v>
      </c>
      <c r="C14" s="149" t="s">
        <v>21</v>
      </c>
      <c r="D14" s="149"/>
      <c r="E14" s="150" t="str">
        <f t="shared" si="0"/>
        <v>X</v>
      </c>
      <c r="F14" s="149" t="s">
        <v>71</v>
      </c>
      <c r="G14" s="230">
        <v>24</v>
      </c>
      <c r="H14" s="149" t="str">
        <f t="shared" si="1"/>
        <v>XXX181/24</v>
      </c>
      <c r="I14" s="151" t="s">
        <v>28</v>
      </c>
      <c r="J14" s="152" t="s">
        <v>27</v>
      </c>
      <c r="K14" s="153">
        <v>0.68055555555555547</v>
      </c>
      <c r="L14" s="154">
        <v>0.68194444444444446</v>
      </c>
      <c r="M14" s="161" t="s">
        <v>39</v>
      </c>
      <c r="N14" s="154">
        <v>0.72152777777777777</v>
      </c>
      <c r="O14" s="155" t="s">
        <v>26</v>
      </c>
      <c r="P14" s="149" t="str">
        <f t="shared" si="11"/>
        <v>OK</v>
      </c>
      <c r="Q14" s="156">
        <f t="shared" si="12"/>
        <v>3.9583333333333304E-2</v>
      </c>
      <c r="R14" s="156">
        <f t="shared" si="13"/>
        <v>1.388888888888995E-3</v>
      </c>
      <c r="S14" s="156">
        <f t="shared" si="14"/>
        <v>4.0972222222222299E-2</v>
      </c>
      <c r="T14" s="156">
        <f t="shared" si="15"/>
        <v>2.9166666666666563E-2</v>
      </c>
      <c r="U14" s="149">
        <v>33.4</v>
      </c>
      <c r="V14" s="149">
        <f>INDEX('Počty dní'!A:E,MATCH(E14,'Počty dní'!C:C,0),4)</f>
        <v>205</v>
      </c>
      <c r="W14" s="157">
        <f t="shared" si="5"/>
        <v>6847</v>
      </c>
      <c r="Z14" s="135"/>
      <c r="AA14" s="135"/>
    </row>
    <row r="15" spans="1:48" ht="15.75" thickBot="1" x14ac:dyDescent="0.3">
      <c r="A15" s="148">
        <v>401</v>
      </c>
      <c r="B15" s="149">
        <v>4001</v>
      </c>
      <c r="C15" s="149" t="s">
        <v>21</v>
      </c>
      <c r="D15" s="149"/>
      <c r="E15" s="150" t="str">
        <f t="shared" ref="E15" si="16">CONCATENATE(C15,D15)</f>
        <v>X</v>
      </c>
      <c r="F15" s="149" t="s">
        <v>71</v>
      </c>
      <c r="G15" s="230">
        <v>29</v>
      </c>
      <c r="H15" s="149" t="str">
        <f t="shared" ref="H15" si="17">CONCATENATE(F15,"/",G15)</f>
        <v>XXX181/29</v>
      </c>
      <c r="I15" s="151" t="s">
        <v>28</v>
      </c>
      <c r="J15" s="152" t="s">
        <v>27</v>
      </c>
      <c r="K15" s="153">
        <v>0.77569444444444446</v>
      </c>
      <c r="L15" s="154">
        <v>0.77916666666666667</v>
      </c>
      <c r="M15" s="155" t="s">
        <v>26</v>
      </c>
      <c r="N15" s="154">
        <v>0.81805555555555554</v>
      </c>
      <c r="O15" s="161" t="s">
        <v>39</v>
      </c>
      <c r="P15" s="162"/>
      <c r="Q15" s="156">
        <f t="shared" si="12"/>
        <v>3.8888888888888862E-2</v>
      </c>
      <c r="R15" s="156">
        <f t="shared" si="13"/>
        <v>3.4722222222222099E-3</v>
      </c>
      <c r="S15" s="156">
        <f t="shared" si="14"/>
        <v>4.2361111111111072E-2</v>
      </c>
      <c r="T15" s="156">
        <f t="shared" si="15"/>
        <v>5.4166666666666696E-2</v>
      </c>
      <c r="U15" s="149">
        <v>33.4</v>
      </c>
      <c r="V15" s="149">
        <f>INDEX('Počty dní'!A:E,MATCH(E15,'Počty dní'!C:C,0),4)</f>
        <v>205</v>
      </c>
      <c r="W15" s="157">
        <f t="shared" ref="W15" si="18">V15*U15</f>
        <v>6847</v>
      </c>
      <c r="Z15" s="135"/>
      <c r="AA15" s="135"/>
    </row>
    <row r="16" spans="1:48" ht="15.75" thickBot="1" x14ac:dyDescent="0.3">
      <c r="A16" s="163" t="str">
        <f ca="1">CONCATENATE(INDIRECT("R[-3]C[0]",FALSE),"celkem")</f>
        <v>401celkem</v>
      </c>
      <c r="B16" s="164"/>
      <c r="C16" s="164" t="str">
        <f ca="1">INDIRECT("R[-1]C[12]",FALSE)</f>
        <v>Přibyslav,,Bechyňovo nám.</v>
      </c>
      <c r="D16" s="165"/>
      <c r="E16" s="164"/>
      <c r="F16" s="165"/>
      <c r="G16" s="231"/>
      <c r="H16" s="166"/>
      <c r="I16" s="167"/>
      <c r="J16" s="168" t="str">
        <f ca="1">INDIRECT("R[-2]C[0]",FALSE)</f>
        <v>V</v>
      </c>
      <c r="K16" s="169"/>
      <c r="L16" s="170"/>
      <c r="M16" s="171"/>
      <c r="N16" s="170"/>
      <c r="O16" s="172"/>
      <c r="P16" s="164"/>
      <c r="Q16" s="173">
        <f>SUM(Q3:Q15)</f>
        <v>0.26180555555555574</v>
      </c>
      <c r="R16" s="173">
        <f>SUM(R3:R15)</f>
        <v>2.152777777777759E-2</v>
      </c>
      <c r="S16" s="173">
        <f>SUM(S3:S15)</f>
        <v>0.28333333333333333</v>
      </c>
      <c r="T16" s="173">
        <f>SUM(T3:T15)</f>
        <v>0.25347222222222215</v>
      </c>
      <c r="U16" s="174">
        <f>SUM(U3:U15)</f>
        <v>226.7</v>
      </c>
      <c r="V16" s="175"/>
      <c r="W16" s="176">
        <f>SUM(W3:W15)</f>
        <v>46473.5</v>
      </c>
      <c r="Z16" s="135"/>
      <c r="AA16" s="135"/>
    </row>
    <row r="17" spans="1:27" x14ac:dyDescent="0.25">
      <c r="A17" s="177"/>
      <c r="D17" s="178"/>
      <c r="F17" s="178"/>
      <c r="H17" s="179"/>
      <c r="I17" s="180"/>
      <c r="J17" s="181"/>
      <c r="K17" s="182"/>
      <c r="L17" s="183"/>
      <c r="M17" s="136"/>
      <c r="N17" s="183"/>
      <c r="O17" s="184"/>
      <c r="Q17" s="185"/>
      <c r="R17" s="185"/>
      <c r="S17" s="185"/>
      <c r="T17" s="185"/>
      <c r="U17" s="182"/>
      <c r="W17" s="182"/>
      <c r="Z17" s="135"/>
      <c r="AA17" s="135"/>
    </row>
    <row r="18" spans="1:27" ht="15.75" thickBot="1" x14ac:dyDescent="0.3">
      <c r="I18" s="135"/>
      <c r="J18" s="135"/>
      <c r="Z18" s="135"/>
      <c r="AA18" s="135"/>
    </row>
    <row r="19" spans="1:27" x14ac:dyDescent="0.25">
      <c r="A19" s="138">
        <v>402</v>
      </c>
      <c r="B19" s="139">
        <v>4002</v>
      </c>
      <c r="C19" s="139" t="s">
        <v>21</v>
      </c>
      <c r="D19" s="139"/>
      <c r="E19" s="140" t="str">
        <f>CONCATENATE(C19,D19)</f>
        <v>X</v>
      </c>
      <c r="F19" s="139" t="s">
        <v>71</v>
      </c>
      <c r="G19" s="229">
        <v>2</v>
      </c>
      <c r="H19" s="139" t="str">
        <f>CONCATENATE(F19,"/",G19)</f>
        <v>XXX181/2</v>
      </c>
      <c r="I19" s="141" t="s">
        <v>28</v>
      </c>
      <c r="J19" s="142" t="s">
        <v>28</v>
      </c>
      <c r="K19" s="143">
        <v>0.18055555555555555</v>
      </c>
      <c r="L19" s="144">
        <v>0.18194444444444444</v>
      </c>
      <c r="M19" s="186" t="s">
        <v>39</v>
      </c>
      <c r="N19" s="144">
        <v>0.22152777777777777</v>
      </c>
      <c r="O19" s="145" t="s">
        <v>26</v>
      </c>
      <c r="P19" s="139" t="str">
        <f t="shared" ref="P19:P30" si="19">IF(M20=O19,"OK","POZOR")</f>
        <v>OK</v>
      </c>
      <c r="Q19" s="146">
        <f t="shared" ref="Q19:Q31" si="20">IF(ISNUMBER(G19),N19-L19,IF(F19="přejezd",N19-L19,0))</f>
        <v>3.9583333333333331E-2</v>
      </c>
      <c r="R19" s="146">
        <f t="shared" ref="R19:R31" si="21">IF(ISNUMBER(G19),L19-K19,0)</f>
        <v>1.388888888888884E-3</v>
      </c>
      <c r="S19" s="146">
        <f t="shared" ref="S19:S31" si="22">Q19+R19</f>
        <v>4.0972222222222215E-2</v>
      </c>
      <c r="T19" s="146"/>
      <c r="U19" s="139">
        <v>33.4</v>
      </c>
      <c r="V19" s="139">
        <f>INDEX('Počty dní'!A:E,MATCH(E19,'Počty dní'!C:C,0),4)</f>
        <v>205</v>
      </c>
      <c r="W19" s="147">
        <f t="shared" ref="W19:W22" si="23">V19*U19</f>
        <v>6847</v>
      </c>
      <c r="Z19" s="135"/>
      <c r="AA19" s="135"/>
    </row>
    <row r="20" spans="1:27" x14ac:dyDescent="0.25">
      <c r="A20" s="148">
        <v>402</v>
      </c>
      <c r="B20" s="149">
        <v>4002</v>
      </c>
      <c r="C20" s="149" t="s">
        <v>21</v>
      </c>
      <c r="D20" s="149"/>
      <c r="E20" s="150" t="str">
        <f t="shared" ref="E20:E22" si="24">CONCATENATE(C20,D20)</f>
        <v>X</v>
      </c>
      <c r="F20" s="149" t="s">
        <v>71</v>
      </c>
      <c r="G20" s="230">
        <v>3</v>
      </c>
      <c r="H20" s="149" t="str">
        <f t="shared" ref="H20:H22" si="25">CONCATENATE(F20,"/",G20)</f>
        <v>XXX181/3</v>
      </c>
      <c r="I20" s="151" t="s">
        <v>28</v>
      </c>
      <c r="J20" s="152" t="s">
        <v>28</v>
      </c>
      <c r="K20" s="153">
        <v>0.23611111111111113</v>
      </c>
      <c r="L20" s="154">
        <v>0.23750000000000002</v>
      </c>
      <c r="M20" s="155" t="s">
        <v>26</v>
      </c>
      <c r="N20" s="154">
        <v>0.25763888888888892</v>
      </c>
      <c r="O20" s="155" t="s">
        <v>38</v>
      </c>
      <c r="P20" s="149" t="str">
        <f t="shared" si="19"/>
        <v>OK</v>
      </c>
      <c r="Q20" s="156">
        <f t="shared" si="20"/>
        <v>2.0138888888888901E-2</v>
      </c>
      <c r="R20" s="156">
        <f t="shared" si="21"/>
        <v>1.388888888888884E-3</v>
      </c>
      <c r="S20" s="156">
        <f t="shared" si="22"/>
        <v>2.1527777777777785E-2</v>
      </c>
      <c r="T20" s="156">
        <f t="shared" ref="T20:T31" si="26">K20-N19</f>
        <v>1.4583333333333365E-2</v>
      </c>
      <c r="U20" s="149">
        <v>17.399999999999999</v>
      </c>
      <c r="V20" s="149">
        <f>INDEX('Počty dní'!A:E,MATCH(E20,'Počty dní'!C:C,0),4)</f>
        <v>205</v>
      </c>
      <c r="W20" s="157">
        <f t="shared" si="23"/>
        <v>3566.9999999999995</v>
      </c>
      <c r="Z20" s="135"/>
      <c r="AA20" s="135"/>
    </row>
    <row r="21" spans="1:27" x14ac:dyDescent="0.25">
      <c r="A21" s="148">
        <v>402</v>
      </c>
      <c r="B21" s="149">
        <v>4002</v>
      </c>
      <c r="C21" s="149" t="s">
        <v>21</v>
      </c>
      <c r="D21" s="149"/>
      <c r="E21" s="150" t="str">
        <f t="shared" si="24"/>
        <v>X</v>
      </c>
      <c r="F21" s="149" t="s">
        <v>77</v>
      </c>
      <c r="G21" s="230">
        <v>6</v>
      </c>
      <c r="H21" s="149" t="str">
        <f t="shared" si="25"/>
        <v>XXX210/6</v>
      </c>
      <c r="I21" s="151" t="s">
        <v>28</v>
      </c>
      <c r="J21" s="152" t="s">
        <v>28</v>
      </c>
      <c r="K21" s="153">
        <v>0.25833333333333336</v>
      </c>
      <c r="L21" s="154">
        <v>0.26041666666666669</v>
      </c>
      <c r="M21" s="155" t="s">
        <v>38</v>
      </c>
      <c r="N21" s="154">
        <v>0.28472222222222221</v>
      </c>
      <c r="O21" s="161" t="s">
        <v>40</v>
      </c>
      <c r="P21" s="149" t="str">
        <f t="shared" si="19"/>
        <v>OK</v>
      </c>
      <c r="Q21" s="156">
        <f t="shared" si="20"/>
        <v>2.4305555555555525E-2</v>
      </c>
      <c r="R21" s="156">
        <f t="shared" si="21"/>
        <v>2.0833333333333259E-3</v>
      </c>
      <c r="S21" s="156">
        <f t="shared" si="22"/>
        <v>2.6388888888888851E-2</v>
      </c>
      <c r="T21" s="156">
        <f t="shared" si="26"/>
        <v>6.9444444444444198E-4</v>
      </c>
      <c r="U21" s="149">
        <v>20</v>
      </c>
      <c r="V21" s="149">
        <f>INDEX('Počty dní'!A:E,MATCH(E21,'Počty dní'!C:C,0),4)</f>
        <v>205</v>
      </c>
      <c r="W21" s="157">
        <f t="shared" si="23"/>
        <v>4100</v>
      </c>
      <c r="Z21" s="135"/>
      <c r="AA21" s="135"/>
    </row>
    <row r="22" spans="1:27" x14ac:dyDescent="0.25">
      <c r="A22" s="148">
        <v>402</v>
      </c>
      <c r="B22" s="149">
        <v>4002</v>
      </c>
      <c r="C22" s="149" t="s">
        <v>21</v>
      </c>
      <c r="D22" s="149"/>
      <c r="E22" s="150" t="str">
        <f t="shared" si="24"/>
        <v>X</v>
      </c>
      <c r="F22" s="149" t="s">
        <v>77</v>
      </c>
      <c r="G22" s="230">
        <v>5</v>
      </c>
      <c r="H22" s="149" t="str">
        <f t="shared" si="25"/>
        <v>XXX210/5</v>
      </c>
      <c r="I22" s="151" t="s">
        <v>28</v>
      </c>
      <c r="J22" s="152" t="s">
        <v>28</v>
      </c>
      <c r="K22" s="153">
        <v>0.28611111111111115</v>
      </c>
      <c r="L22" s="154">
        <v>0.28819444444444448</v>
      </c>
      <c r="M22" s="161" t="s">
        <v>40</v>
      </c>
      <c r="N22" s="154">
        <v>0.3125</v>
      </c>
      <c r="O22" s="155" t="s">
        <v>38</v>
      </c>
      <c r="P22" s="149" t="str">
        <f t="shared" si="19"/>
        <v>OK</v>
      </c>
      <c r="Q22" s="156">
        <f t="shared" si="20"/>
        <v>2.4305555555555525E-2</v>
      </c>
      <c r="R22" s="156">
        <f t="shared" si="21"/>
        <v>2.0833333333333259E-3</v>
      </c>
      <c r="S22" s="156">
        <f t="shared" si="22"/>
        <v>2.6388888888888851E-2</v>
      </c>
      <c r="T22" s="156">
        <f t="shared" si="26"/>
        <v>1.3888888888889395E-3</v>
      </c>
      <c r="U22" s="149">
        <v>20</v>
      </c>
      <c r="V22" s="149">
        <f>INDEX('Počty dní'!A:E,MATCH(E22,'Počty dní'!C:C,0),4)</f>
        <v>205</v>
      </c>
      <c r="W22" s="157">
        <f t="shared" si="23"/>
        <v>4100</v>
      </c>
      <c r="Z22" s="135"/>
      <c r="AA22" s="135"/>
    </row>
    <row r="23" spans="1:27" x14ac:dyDescent="0.25">
      <c r="A23" s="148">
        <v>402</v>
      </c>
      <c r="B23" s="149">
        <v>4002</v>
      </c>
      <c r="C23" s="149" t="s">
        <v>21</v>
      </c>
      <c r="D23" s="149"/>
      <c r="E23" s="150" t="str">
        <f t="shared" ref="E23:E31" si="27">CONCATENATE(C23,D23)</f>
        <v>X</v>
      </c>
      <c r="F23" s="149" t="s">
        <v>73</v>
      </c>
      <c r="G23" s="230">
        <v>2</v>
      </c>
      <c r="H23" s="149" t="str">
        <f t="shared" ref="H23:H31" si="28">CONCATENATE(F23,"/",G23)</f>
        <v>XXX183/2</v>
      </c>
      <c r="I23" s="151" t="s">
        <v>28</v>
      </c>
      <c r="J23" s="152" t="s">
        <v>28</v>
      </c>
      <c r="K23" s="153">
        <v>0.31319444444444444</v>
      </c>
      <c r="L23" s="154">
        <v>0.31388888888888888</v>
      </c>
      <c r="M23" s="155" t="s">
        <v>38</v>
      </c>
      <c r="N23" s="154">
        <v>0.33194444444444443</v>
      </c>
      <c r="O23" s="155" t="s">
        <v>38</v>
      </c>
      <c r="P23" s="149" t="str">
        <f t="shared" si="19"/>
        <v>OK</v>
      </c>
      <c r="Q23" s="156">
        <f t="shared" si="20"/>
        <v>1.8055555555555547E-2</v>
      </c>
      <c r="R23" s="156">
        <f t="shared" si="21"/>
        <v>6.9444444444444198E-4</v>
      </c>
      <c r="S23" s="156">
        <f t="shared" si="22"/>
        <v>1.8749999999999989E-2</v>
      </c>
      <c r="T23" s="156">
        <f t="shared" si="26"/>
        <v>6.9444444444444198E-4</v>
      </c>
      <c r="U23" s="149">
        <v>17</v>
      </c>
      <c r="V23" s="149">
        <f>INDEX('Počty dní'!A:E,MATCH(E23,'Počty dní'!C:C,0),4)</f>
        <v>205</v>
      </c>
      <c r="W23" s="157">
        <f t="shared" ref="W23:W31" si="29">V23*U23</f>
        <v>3485</v>
      </c>
      <c r="Z23" s="135"/>
      <c r="AA23" s="135"/>
    </row>
    <row r="24" spans="1:27" x14ac:dyDescent="0.25">
      <c r="A24" s="148">
        <v>402</v>
      </c>
      <c r="B24" s="149">
        <v>4002</v>
      </c>
      <c r="C24" s="149" t="s">
        <v>21</v>
      </c>
      <c r="D24" s="149"/>
      <c r="E24" s="150" t="str">
        <f t="shared" si="27"/>
        <v>X</v>
      </c>
      <c r="F24" s="149" t="s">
        <v>77</v>
      </c>
      <c r="G24" s="230">
        <v>10</v>
      </c>
      <c r="H24" s="149" t="str">
        <f t="shared" si="28"/>
        <v>XXX210/10</v>
      </c>
      <c r="I24" s="151" t="s">
        <v>28</v>
      </c>
      <c r="J24" s="152" t="s">
        <v>28</v>
      </c>
      <c r="K24" s="153">
        <v>0.3833333333333333</v>
      </c>
      <c r="L24" s="154">
        <v>0.38541666666666669</v>
      </c>
      <c r="M24" s="155" t="s">
        <v>38</v>
      </c>
      <c r="N24" s="154">
        <v>0.40972222222222227</v>
      </c>
      <c r="O24" s="161" t="s">
        <v>40</v>
      </c>
      <c r="P24" s="149" t="str">
        <f t="shared" si="19"/>
        <v>OK</v>
      </c>
      <c r="Q24" s="156">
        <f t="shared" si="20"/>
        <v>2.430555555555558E-2</v>
      </c>
      <c r="R24" s="156">
        <f t="shared" si="21"/>
        <v>2.0833333333333814E-3</v>
      </c>
      <c r="S24" s="156">
        <f t="shared" si="22"/>
        <v>2.6388888888888962E-2</v>
      </c>
      <c r="T24" s="156">
        <f t="shared" si="26"/>
        <v>5.1388888888888873E-2</v>
      </c>
      <c r="U24" s="149">
        <v>20</v>
      </c>
      <c r="V24" s="149">
        <f>INDEX('Počty dní'!A:E,MATCH(E24,'Počty dní'!C:C,0),4)</f>
        <v>205</v>
      </c>
      <c r="W24" s="157">
        <f t="shared" si="29"/>
        <v>4100</v>
      </c>
      <c r="Z24" s="135"/>
      <c r="AA24" s="135"/>
    </row>
    <row r="25" spans="1:27" x14ac:dyDescent="0.25">
      <c r="A25" s="148">
        <v>402</v>
      </c>
      <c r="B25" s="149">
        <v>4002</v>
      </c>
      <c r="C25" s="149" t="s">
        <v>21</v>
      </c>
      <c r="D25" s="149"/>
      <c r="E25" s="150" t="str">
        <f t="shared" si="27"/>
        <v>X</v>
      </c>
      <c r="F25" s="149" t="s">
        <v>77</v>
      </c>
      <c r="G25" s="230">
        <v>9</v>
      </c>
      <c r="H25" s="149" t="str">
        <f t="shared" si="28"/>
        <v>XXX210/9</v>
      </c>
      <c r="I25" s="151" t="s">
        <v>28</v>
      </c>
      <c r="J25" s="152" t="s">
        <v>28</v>
      </c>
      <c r="K25" s="153">
        <v>0.42152777777777778</v>
      </c>
      <c r="L25" s="154">
        <v>0.4236111111111111</v>
      </c>
      <c r="M25" s="161" t="s">
        <v>40</v>
      </c>
      <c r="N25" s="154">
        <v>0.44791666666666669</v>
      </c>
      <c r="O25" s="155" t="s">
        <v>38</v>
      </c>
      <c r="P25" s="149" t="str">
        <f t="shared" si="19"/>
        <v>OK</v>
      </c>
      <c r="Q25" s="156">
        <f t="shared" si="20"/>
        <v>2.430555555555558E-2</v>
      </c>
      <c r="R25" s="156">
        <f t="shared" si="21"/>
        <v>2.0833333333333259E-3</v>
      </c>
      <c r="S25" s="156">
        <f t="shared" si="22"/>
        <v>2.6388888888888906E-2</v>
      </c>
      <c r="T25" s="156">
        <f t="shared" si="26"/>
        <v>1.1805555555555514E-2</v>
      </c>
      <c r="U25" s="149">
        <v>20</v>
      </c>
      <c r="V25" s="149">
        <f>INDEX('Počty dní'!A:E,MATCH(E25,'Počty dní'!C:C,0),4)</f>
        <v>205</v>
      </c>
      <c r="W25" s="157">
        <f t="shared" si="29"/>
        <v>4100</v>
      </c>
      <c r="Z25" s="135"/>
      <c r="AA25" s="135"/>
    </row>
    <row r="26" spans="1:27" x14ac:dyDescent="0.25">
      <c r="A26" s="148">
        <v>402</v>
      </c>
      <c r="B26" s="149">
        <v>4002</v>
      </c>
      <c r="C26" s="149" t="s">
        <v>21</v>
      </c>
      <c r="D26" s="149"/>
      <c r="E26" s="150" t="str">
        <f t="shared" si="27"/>
        <v>X</v>
      </c>
      <c r="F26" s="149" t="s">
        <v>76</v>
      </c>
      <c r="G26" s="230">
        <v>3</v>
      </c>
      <c r="H26" s="149" t="str">
        <f t="shared" si="28"/>
        <v>XXX186/3</v>
      </c>
      <c r="I26" s="151" t="s">
        <v>28</v>
      </c>
      <c r="J26" s="152" t="s">
        <v>28</v>
      </c>
      <c r="K26" s="153">
        <v>0.53541666666666665</v>
      </c>
      <c r="L26" s="154">
        <v>0.53680555555555554</v>
      </c>
      <c r="M26" s="155" t="s">
        <v>38</v>
      </c>
      <c r="N26" s="154">
        <v>0.55486111111111114</v>
      </c>
      <c r="O26" s="155" t="s">
        <v>42</v>
      </c>
      <c r="P26" s="149" t="str">
        <f t="shared" si="19"/>
        <v>OK</v>
      </c>
      <c r="Q26" s="156">
        <f t="shared" si="20"/>
        <v>1.8055555555555602E-2</v>
      </c>
      <c r="R26" s="156">
        <f t="shared" si="21"/>
        <v>1.388888888888884E-3</v>
      </c>
      <c r="S26" s="156">
        <f t="shared" si="22"/>
        <v>1.9444444444444486E-2</v>
      </c>
      <c r="T26" s="156">
        <f t="shared" si="26"/>
        <v>8.7499999999999967E-2</v>
      </c>
      <c r="U26" s="149">
        <v>19</v>
      </c>
      <c r="V26" s="149">
        <f>INDEX('Počty dní'!A:E,MATCH(E26,'Počty dní'!C:C,0),4)</f>
        <v>205</v>
      </c>
      <c r="W26" s="157">
        <f t="shared" si="29"/>
        <v>3895</v>
      </c>
      <c r="Z26" s="135"/>
      <c r="AA26" s="135"/>
    </row>
    <row r="27" spans="1:27" x14ac:dyDescent="0.25">
      <c r="A27" s="148">
        <v>402</v>
      </c>
      <c r="B27" s="149">
        <v>4002</v>
      </c>
      <c r="C27" s="149" t="s">
        <v>21</v>
      </c>
      <c r="D27" s="149"/>
      <c r="E27" s="150" t="str">
        <f t="shared" si="27"/>
        <v>X</v>
      </c>
      <c r="F27" s="149" t="s">
        <v>76</v>
      </c>
      <c r="G27" s="230">
        <v>6</v>
      </c>
      <c r="H27" s="149" t="str">
        <f t="shared" si="28"/>
        <v>XXX186/6</v>
      </c>
      <c r="I27" s="151" t="s">
        <v>28</v>
      </c>
      <c r="J27" s="152" t="s">
        <v>28</v>
      </c>
      <c r="K27" s="153">
        <v>0.56944444444444442</v>
      </c>
      <c r="L27" s="154">
        <v>0.57013888888888886</v>
      </c>
      <c r="M27" s="155" t="s">
        <v>42</v>
      </c>
      <c r="N27" s="154">
        <v>0.58888888888888891</v>
      </c>
      <c r="O27" s="155" t="s">
        <v>38</v>
      </c>
      <c r="P27" s="149" t="str">
        <f t="shared" si="19"/>
        <v>OK</v>
      </c>
      <c r="Q27" s="156">
        <f t="shared" si="20"/>
        <v>1.8750000000000044E-2</v>
      </c>
      <c r="R27" s="156">
        <f t="shared" si="21"/>
        <v>6.9444444444444198E-4</v>
      </c>
      <c r="S27" s="156">
        <f t="shared" si="22"/>
        <v>1.9444444444444486E-2</v>
      </c>
      <c r="T27" s="156">
        <f t="shared" si="26"/>
        <v>1.4583333333333282E-2</v>
      </c>
      <c r="U27" s="149">
        <v>19</v>
      </c>
      <c r="V27" s="149">
        <f>INDEX('Počty dní'!A:E,MATCH(E27,'Počty dní'!C:C,0),4)</f>
        <v>205</v>
      </c>
      <c r="W27" s="157">
        <f t="shared" si="29"/>
        <v>3895</v>
      </c>
      <c r="Z27" s="135"/>
      <c r="AA27" s="135"/>
    </row>
    <row r="28" spans="1:27" x14ac:dyDescent="0.25">
      <c r="A28" s="148">
        <v>402</v>
      </c>
      <c r="B28" s="149">
        <v>4002</v>
      </c>
      <c r="C28" s="149" t="s">
        <v>21</v>
      </c>
      <c r="D28" s="149"/>
      <c r="E28" s="150" t="str">
        <f t="shared" si="27"/>
        <v>X</v>
      </c>
      <c r="F28" s="149" t="s">
        <v>77</v>
      </c>
      <c r="G28" s="230">
        <v>16</v>
      </c>
      <c r="H28" s="149" t="str">
        <f t="shared" si="28"/>
        <v>XXX210/16</v>
      </c>
      <c r="I28" s="151" t="s">
        <v>28</v>
      </c>
      <c r="J28" s="152" t="s">
        <v>28</v>
      </c>
      <c r="K28" s="153">
        <v>0.59166666666666667</v>
      </c>
      <c r="L28" s="154">
        <v>0.59375</v>
      </c>
      <c r="M28" s="155" t="s">
        <v>38</v>
      </c>
      <c r="N28" s="154">
        <v>0.61805555555555558</v>
      </c>
      <c r="O28" s="161" t="s">
        <v>40</v>
      </c>
      <c r="P28" s="149" t="str">
        <f t="shared" si="19"/>
        <v>OK</v>
      </c>
      <c r="Q28" s="156">
        <f t="shared" si="20"/>
        <v>2.430555555555558E-2</v>
      </c>
      <c r="R28" s="156">
        <f t="shared" si="21"/>
        <v>2.0833333333333259E-3</v>
      </c>
      <c r="S28" s="156">
        <f t="shared" si="22"/>
        <v>2.6388888888888906E-2</v>
      </c>
      <c r="T28" s="156">
        <f t="shared" si="26"/>
        <v>2.7777777777777679E-3</v>
      </c>
      <c r="U28" s="149">
        <v>20</v>
      </c>
      <c r="V28" s="149">
        <f>INDEX('Počty dní'!A:E,MATCH(E28,'Počty dní'!C:C,0),4)</f>
        <v>205</v>
      </c>
      <c r="W28" s="157">
        <f t="shared" si="29"/>
        <v>4100</v>
      </c>
      <c r="Z28" s="135"/>
      <c r="AA28" s="135"/>
    </row>
    <row r="29" spans="1:27" x14ac:dyDescent="0.25">
      <c r="A29" s="148">
        <v>402</v>
      </c>
      <c r="B29" s="149">
        <v>4002</v>
      </c>
      <c r="C29" s="149" t="s">
        <v>21</v>
      </c>
      <c r="D29" s="149"/>
      <c r="E29" s="150" t="str">
        <f t="shared" si="27"/>
        <v>X</v>
      </c>
      <c r="F29" s="149" t="s">
        <v>77</v>
      </c>
      <c r="G29" s="230">
        <v>15</v>
      </c>
      <c r="H29" s="149" t="str">
        <f t="shared" si="28"/>
        <v>XXX210/15</v>
      </c>
      <c r="I29" s="151" t="s">
        <v>28</v>
      </c>
      <c r="J29" s="152" t="s">
        <v>28</v>
      </c>
      <c r="K29" s="153">
        <v>0.62847222222222221</v>
      </c>
      <c r="L29" s="154">
        <v>0.63194444444444442</v>
      </c>
      <c r="M29" s="161" t="s">
        <v>40</v>
      </c>
      <c r="N29" s="154">
        <v>0.65625</v>
      </c>
      <c r="O29" s="155" t="s">
        <v>38</v>
      </c>
      <c r="P29" s="149" t="str">
        <f t="shared" si="19"/>
        <v>OK</v>
      </c>
      <c r="Q29" s="156">
        <f t="shared" si="20"/>
        <v>2.430555555555558E-2</v>
      </c>
      <c r="R29" s="156">
        <f t="shared" si="21"/>
        <v>3.4722222222222099E-3</v>
      </c>
      <c r="S29" s="156">
        <f t="shared" si="22"/>
        <v>2.777777777777779E-2</v>
      </c>
      <c r="T29" s="156">
        <f t="shared" si="26"/>
        <v>1.041666666666663E-2</v>
      </c>
      <c r="U29" s="149">
        <v>20</v>
      </c>
      <c r="V29" s="149">
        <f>INDEX('Počty dní'!A:E,MATCH(E29,'Počty dní'!C:C,0),4)</f>
        <v>205</v>
      </c>
      <c r="W29" s="157">
        <f t="shared" si="29"/>
        <v>4100</v>
      </c>
      <c r="Z29" s="135"/>
      <c r="AA29" s="135"/>
    </row>
    <row r="30" spans="1:27" x14ac:dyDescent="0.25">
      <c r="A30" s="148">
        <v>402</v>
      </c>
      <c r="B30" s="149">
        <v>4002</v>
      </c>
      <c r="C30" s="149" t="s">
        <v>21</v>
      </c>
      <c r="D30" s="149"/>
      <c r="E30" s="150" t="str">
        <f t="shared" si="27"/>
        <v>X</v>
      </c>
      <c r="F30" s="149" t="s">
        <v>71</v>
      </c>
      <c r="G30" s="230">
        <v>22</v>
      </c>
      <c r="H30" s="149" t="str">
        <f t="shared" si="28"/>
        <v>XXX181/22</v>
      </c>
      <c r="I30" s="151" t="s">
        <v>28</v>
      </c>
      <c r="J30" s="152" t="s">
        <v>28</v>
      </c>
      <c r="K30" s="153">
        <v>0.65833333333333333</v>
      </c>
      <c r="L30" s="154">
        <v>0.65972222222222221</v>
      </c>
      <c r="M30" s="155" t="s">
        <v>38</v>
      </c>
      <c r="N30" s="154">
        <v>0.67986111111111114</v>
      </c>
      <c r="O30" s="155" t="s">
        <v>26</v>
      </c>
      <c r="P30" s="149" t="str">
        <f t="shared" si="19"/>
        <v>OK</v>
      </c>
      <c r="Q30" s="156">
        <f t="shared" si="20"/>
        <v>2.0138888888888928E-2</v>
      </c>
      <c r="R30" s="156">
        <f t="shared" si="21"/>
        <v>1.388888888888884E-3</v>
      </c>
      <c r="S30" s="156">
        <f t="shared" si="22"/>
        <v>2.1527777777777812E-2</v>
      </c>
      <c r="T30" s="156">
        <f t="shared" si="26"/>
        <v>2.0833333333333259E-3</v>
      </c>
      <c r="U30" s="149">
        <v>17.399999999999999</v>
      </c>
      <c r="V30" s="149">
        <f>INDEX('Počty dní'!A:E,MATCH(E30,'Počty dní'!C:C,0),4)</f>
        <v>205</v>
      </c>
      <c r="W30" s="157">
        <f t="shared" si="29"/>
        <v>3566.9999999999995</v>
      </c>
      <c r="Z30" s="135"/>
      <c r="AA30" s="135"/>
    </row>
    <row r="31" spans="1:27" ht="15.75" thickBot="1" x14ac:dyDescent="0.3">
      <c r="A31" s="148">
        <v>402</v>
      </c>
      <c r="B31" s="149">
        <v>4002</v>
      </c>
      <c r="C31" s="149" t="s">
        <v>21</v>
      </c>
      <c r="D31" s="149"/>
      <c r="E31" s="150" t="str">
        <f t="shared" si="27"/>
        <v>X</v>
      </c>
      <c r="F31" s="149" t="s">
        <v>71</v>
      </c>
      <c r="G31" s="230">
        <v>25</v>
      </c>
      <c r="H31" s="149" t="str">
        <f t="shared" si="28"/>
        <v>XXX181/25</v>
      </c>
      <c r="I31" s="151" t="s">
        <v>28</v>
      </c>
      <c r="J31" s="152" t="s">
        <v>28</v>
      </c>
      <c r="K31" s="153">
        <v>0.69236111111111109</v>
      </c>
      <c r="L31" s="154">
        <v>0.6958333333333333</v>
      </c>
      <c r="M31" s="155" t="s">
        <v>26</v>
      </c>
      <c r="N31" s="154">
        <v>0.73472222222222217</v>
      </c>
      <c r="O31" s="161" t="s">
        <v>39</v>
      </c>
      <c r="P31" s="162"/>
      <c r="Q31" s="156">
        <f t="shared" si="20"/>
        <v>3.8888888888888862E-2</v>
      </c>
      <c r="R31" s="156">
        <f t="shared" si="21"/>
        <v>3.4722222222222099E-3</v>
      </c>
      <c r="S31" s="156">
        <f t="shared" si="22"/>
        <v>4.2361111111111072E-2</v>
      </c>
      <c r="T31" s="156">
        <f t="shared" si="26"/>
        <v>1.2499999999999956E-2</v>
      </c>
      <c r="U31" s="149">
        <v>33.4</v>
      </c>
      <c r="V31" s="149">
        <f>INDEX('Počty dní'!A:E,MATCH(E31,'Počty dní'!C:C,0),4)</f>
        <v>205</v>
      </c>
      <c r="W31" s="157">
        <f t="shared" si="29"/>
        <v>6847</v>
      </c>
      <c r="Z31" s="135"/>
      <c r="AA31" s="135"/>
    </row>
    <row r="32" spans="1:27" ht="15.75" thickBot="1" x14ac:dyDescent="0.3">
      <c r="A32" s="163" t="str">
        <f ca="1">CONCATENATE(INDIRECT("R[-3]C[0]",FALSE),"celkem")</f>
        <v>402celkem</v>
      </c>
      <c r="B32" s="164"/>
      <c r="C32" s="164" t="str">
        <f ca="1">INDIRECT("R[-1]C[12]",FALSE)</f>
        <v>Přibyslav,,Bechyňovo nám.</v>
      </c>
      <c r="D32" s="165"/>
      <c r="E32" s="164"/>
      <c r="F32" s="165"/>
      <c r="G32" s="231"/>
      <c r="H32" s="166"/>
      <c r="I32" s="167"/>
      <c r="J32" s="168" t="str">
        <f ca="1">INDIRECT("R[-2]C[0]",FALSE)</f>
        <v>S</v>
      </c>
      <c r="K32" s="169"/>
      <c r="L32" s="170"/>
      <c r="M32" s="171"/>
      <c r="N32" s="170"/>
      <c r="O32" s="172"/>
      <c r="P32" s="164"/>
      <c r="Q32" s="173">
        <f>SUM(Q19:Q31)</f>
        <v>0.31944444444444459</v>
      </c>
      <c r="R32" s="173">
        <f t="shared" ref="R32:T32" si="30">SUM(R19:R31)</f>
        <v>2.4305555555555525E-2</v>
      </c>
      <c r="S32" s="173">
        <f t="shared" si="30"/>
        <v>0.34375000000000011</v>
      </c>
      <c r="T32" s="173">
        <f t="shared" si="30"/>
        <v>0.2104166666666665</v>
      </c>
      <c r="U32" s="174">
        <f>SUM(U19:U31)</f>
        <v>276.60000000000002</v>
      </c>
      <c r="V32" s="175"/>
      <c r="W32" s="176">
        <f>SUM(W19:W31)</f>
        <v>56703</v>
      </c>
      <c r="Z32" s="135"/>
      <c r="AA32" s="135"/>
    </row>
    <row r="33" spans="1:27" x14ac:dyDescent="0.25">
      <c r="A33" s="177"/>
      <c r="D33" s="178"/>
      <c r="F33" s="178"/>
      <c r="H33" s="179"/>
      <c r="I33" s="180"/>
      <c r="J33" s="181"/>
      <c r="K33" s="182"/>
      <c r="L33" s="183"/>
      <c r="M33" s="136"/>
      <c r="N33" s="183"/>
      <c r="O33" s="184"/>
      <c r="Q33" s="185"/>
      <c r="R33" s="185"/>
      <c r="S33" s="185"/>
      <c r="T33" s="185"/>
      <c r="U33" s="182"/>
      <c r="W33" s="182"/>
      <c r="Z33" s="135"/>
      <c r="AA33" s="135"/>
    </row>
    <row r="34" spans="1:27" ht="15.75" thickBot="1" x14ac:dyDescent="0.3">
      <c r="I34" s="136"/>
      <c r="J34" s="135"/>
      <c r="Z34" s="135"/>
      <c r="AA34" s="135"/>
    </row>
    <row r="35" spans="1:27" x14ac:dyDescent="0.25">
      <c r="A35" s="138">
        <v>403</v>
      </c>
      <c r="B35" s="139">
        <v>4003</v>
      </c>
      <c r="C35" s="139" t="s">
        <v>21</v>
      </c>
      <c r="D35" s="139"/>
      <c r="E35" s="140" t="str">
        <f t="shared" ref="E35:E49" si="31">CONCATENATE(C35,D35)</f>
        <v>X</v>
      </c>
      <c r="F35" s="139" t="s">
        <v>33</v>
      </c>
      <c r="G35" s="229"/>
      <c r="H35" s="139" t="str">
        <f t="shared" ref="H35:H49" si="32">CONCATENATE(F35,"/",G35)</f>
        <v>přejezd/</v>
      </c>
      <c r="I35" s="141"/>
      <c r="J35" s="142" t="s">
        <v>27</v>
      </c>
      <c r="K35" s="143">
        <v>0.18194444444444444</v>
      </c>
      <c r="L35" s="144">
        <v>0.18194444444444444</v>
      </c>
      <c r="M35" s="145" t="s">
        <v>38</v>
      </c>
      <c r="N35" s="144">
        <v>0.1875</v>
      </c>
      <c r="O35" s="145" t="s">
        <v>41</v>
      </c>
      <c r="P35" s="139" t="str">
        <f t="shared" ref="P35:P48" si="33">IF(M36=O35,"OK","POZOR")</f>
        <v>OK</v>
      </c>
      <c r="Q35" s="146">
        <f t="shared" ref="Q35:Q49" si="34">IF(ISNUMBER(G35),N35-L35,IF(F35="přejezd",N35-L35,0))</f>
        <v>5.5555555555555636E-3</v>
      </c>
      <c r="R35" s="146">
        <f t="shared" ref="R35:R49" si="35">IF(ISNUMBER(G35),L35-K35,0)</f>
        <v>0</v>
      </c>
      <c r="S35" s="146">
        <f t="shared" ref="S35:S49" si="36">Q35+R35</f>
        <v>5.5555555555555636E-3</v>
      </c>
      <c r="T35" s="146"/>
      <c r="U35" s="139">
        <v>0</v>
      </c>
      <c r="V35" s="139">
        <f>INDEX('Počty dní'!A:E,MATCH(E35,'Počty dní'!C:C,0),4)</f>
        <v>205</v>
      </c>
      <c r="W35" s="147">
        <f t="shared" ref="W35:W49" si="37">V35*U35</f>
        <v>0</v>
      </c>
      <c r="Z35" s="135"/>
      <c r="AA35" s="135"/>
    </row>
    <row r="36" spans="1:27" x14ac:dyDescent="0.25">
      <c r="A36" s="148">
        <v>403</v>
      </c>
      <c r="B36" s="149">
        <v>4003</v>
      </c>
      <c r="C36" s="149" t="s">
        <v>21</v>
      </c>
      <c r="D36" s="149"/>
      <c r="E36" s="150" t="str">
        <f t="shared" si="31"/>
        <v>X</v>
      </c>
      <c r="F36" s="149" t="s">
        <v>77</v>
      </c>
      <c r="G36" s="230">
        <v>51</v>
      </c>
      <c r="H36" s="149" t="str">
        <f t="shared" si="32"/>
        <v>XXX210/51</v>
      </c>
      <c r="I36" s="151" t="s">
        <v>28</v>
      </c>
      <c r="J36" s="152" t="s">
        <v>27</v>
      </c>
      <c r="K36" s="153">
        <v>0.1875</v>
      </c>
      <c r="L36" s="154">
        <v>0.18819444444444444</v>
      </c>
      <c r="M36" s="155" t="s">
        <v>41</v>
      </c>
      <c r="N36" s="154">
        <v>0.19444444444444445</v>
      </c>
      <c r="O36" s="155" t="s">
        <v>38</v>
      </c>
      <c r="P36" s="149" t="str">
        <f t="shared" si="33"/>
        <v>OK</v>
      </c>
      <c r="Q36" s="156">
        <f t="shared" si="34"/>
        <v>6.2500000000000056E-3</v>
      </c>
      <c r="R36" s="156">
        <f t="shared" si="35"/>
        <v>6.9444444444444198E-4</v>
      </c>
      <c r="S36" s="156">
        <f t="shared" si="36"/>
        <v>6.9444444444444475E-3</v>
      </c>
      <c r="T36" s="156">
        <f t="shared" ref="T36:T49" si="38">K36-N35</f>
        <v>0</v>
      </c>
      <c r="U36" s="149">
        <v>5.8</v>
      </c>
      <c r="V36" s="149">
        <f>INDEX('Počty dní'!A:E,MATCH(E36,'Počty dní'!C:C,0),4)</f>
        <v>205</v>
      </c>
      <c r="W36" s="157">
        <f t="shared" si="37"/>
        <v>1189</v>
      </c>
      <c r="Z36" s="135"/>
      <c r="AA36" s="135"/>
    </row>
    <row r="37" spans="1:27" x14ac:dyDescent="0.25">
      <c r="A37" s="148">
        <v>403</v>
      </c>
      <c r="B37" s="149">
        <v>4003</v>
      </c>
      <c r="C37" s="149" t="s">
        <v>21</v>
      </c>
      <c r="D37" s="149"/>
      <c r="E37" s="150" t="str">
        <f t="shared" si="31"/>
        <v>X</v>
      </c>
      <c r="F37" s="149" t="s">
        <v>71</v>
      </c>
      <c r="G37" s="230">
        <v>1</v>
      </c>
      <c r="H37" s="149" t="str">
        <f t="shared" si="32"/>
        <v>XXX181/1</v>
      </c>
      <c r="I37" s="151" t="s">
        <v>28</v>
      </c>
      <c r="J37" s="152" t="s">
        <v>27</v>
      </c>
      <c r="K37" s="153">
        <v>0.1986111111111111</v>
      </c>
      <c r="L37" s="154">
        <v>0.19930555555555554</v>
      </c>
      <c r="M37" s="155" t="s">
        <v>38</v>
      </c>
      <c r="N37" s="154">
        <v>0.21666666666666667</v>
      </c>
      <c r="O37" s="161" t="s">
        <v>39</v>
      </c>
      <c r="P37" s="149" t="str">
        <f t="shared" si="33"/>
        <v>OK</v>
      </c>
      <c r="Q37" s="156">
        <f t="shared" si="34"/>
        <v>1.7361111111111133E-2</v>
      </c>
      <c r="R37" s="156">
        <f t="shared" si="35"/>
        <v>6.9444444444444198E-4</v>
      </c>
      <c r="S37" s="156">
        <f t="shared" si="36"/>
        <v>1.8055555555555575E-2</v>
      </c>
      <c r="T37" s="156">
        <f t="shared" si="38"/>
        <v>4.1666666666666519E-3</v>
      </c>
      <c r="U37" s="149">
        <v>16</v>
      </c>
      <c r="V37" s="149">
        <f>INDEX('Počty dní'!A:E,MATCH(E37,'Počty dní'!C:C,0),4)</f>
        <v>205</v>
      </c>
      <c r="W37" s="157">
        <f t="shared" si="37"/>
        <v>3280</v>
      </c>
      <c r="Z37" s="135"/>
      <c r="AA37" s="135"/>
    </row>
    <row r="38" spans="1:27" x14ac:dyDescent="0.25">
      <c r="A38" s="148">
        <v>403</v>
      </c>
      <c r="B38" s="149">
        <v>4003</v>
      </c>
      <c r="C38" s="149" t="s">
        <v>21</v>
      </c>
      <c r="D38" s="149"/>
      <c r="E38" s="150" t="str">
        <f t="shared" si="31"/>
        <v>X</v>
      </c>
      <c r="F38" s="149" t="s">
        <v>71</v>
      </c>
      <c r="G38" s="230">
        <v>6</v>
      </c>
      <c r="H38" s="149" t="str">
        <f t="shared" si="32"/>
        <v>XXX181/6</v>
      </c>
      <c r="I38" s="151" t="s">
        <v>27</v>
      </c>
      <c r="J38" s="152" t="s">
        <v>27</v>
      </c>
      <c r="K38" s="153">
        <v>0.22222222222222221</v>
      </c>
      <c r="L38" s="154">
        <v>0.22361111111111109</v>
      </c>
      <c r="M38" s="161" t="s">
        <v>39</v>
      </c>
      <c r="N38" s="154">
        <v>0.26319444444444445</v>
      </c>
      <c r="O38" s="155" t="s">
        <v>26</v>
      </c>
      <c r="P38" s="149" t="str">
        <f t="shared" si="33"/>
        <v>OK</v>
      </c>
      <c r="Q38" s="156">
        <f t="shared" si="34"/>
        <v>3.9583333333333359E-2</v>
      </c>
      <c r="R38" s="156">
        <f t="shared" si="35"/>
        <v>1.388888888888884E-3</v>
      </c>
      <c r="S38" s="156">
        <f t="shared" si="36"/>
        <v>4.0972222222222243E-2</v>
      </c>
      <c r="T38" s="156">
        <f t="shared" si="38"/>
        <v>5.5555555555555358E-3</v>
      </c>
      <c r="U38" s="149">
        <v>33.4</v>
      </c>
      <c r="V38" s="149">
        <f>INDEX('Počty dní'!A:E,MATCH(E38,'Počty dní'!C:C,0),4)</f>
        <v>205</v>
      </c>
      <c r="W38" s="157">
        <f t="shared" si="37"/>
        <v>6847</v>
      </c>
      <c r="Z38" s="135"/>
      <c r="AA38" s="135"/>
    </row>
    <row r="39" spans="1:27" x14ac:dyDescent="0.25">
      <c r="A39" s="148">
        <v>403</v>
      </c>
      <c r="B39" s="149">
        <v>4003</v>
      </c>
      <c r="C39" s="149" t="s">
        <v>21</v>
      </c>
      <c r="D39" s="149"/>
      <c r="E39" s="150" t="str">
        <f t="shared" si="31"/>
        <v>X</v>
      </c>
      <c r="F39" s="149" t="s">
        <v>71</v>
      </c>
      <c r="G39" s="230">
        <v>7</v>
      </c>
      <c r="H39" s="149" t="str">
        <f t="shared" si="32"/>
        <v>XXX181/7</v>
      </c>
      <c r="I39" s="151" t="s">
        <v>28</v>
      </c>
      <c r="J39" s="152" t="s">
        <v>27</v>
      </c>
      <c r="K39" s="153">
        <v>0.27569444444444446</v>
      </c>
      <c r="L39" s="154">
        <v>0.27916666666666667</v>
      </c>
      <c r="M39" s="155" t="s">
        <v>26</v>
      </c>
      <c r="N39" s="154">
        <v>0.31805555555555554</v>
      </c>
      <c r="O39" s="161" t="s">
        <v>39</v>
      </c>
      <c r="P39" s="149" t="str">
        <f t="shared" si="33"/>
        <v>OK</v>
      </c>
      <c r="Q39" s="156">
        <f t="shared" si="34"/>
        <v>3.8888888888888862E-2</v>
      </c>
      <c r="R39" s="156">
        <f t="shared" si="35"/>
        <v>3.4722222222222099E-3</v>
      </c>
      <c r="S39" s="156">
        <f t="shared" si="36"/>
        <v>4.2361111111111072E-2</v>
      </c>
      <c r="T39" s="156">
        <f t="shared" si="38"/>
        <v>1.2500000000000011E-2</v>
      </c>
      <c r="U39" s="149">
        <v>33.4</v>
      </c>
      <c r="V39" s="149">
        <f>INDEX('Počty dní'!A:E,MATCH(E39,'Počty dní'!C:C,0),4)</f>
        <v>205</v>
      </c>
      <c r="W39" s="157">
        <f t="shared" si="37"/>
        <v>6847</v>
      </c>
      <c r="Z39" s="135"/>
      <c r="AA39" s="135"/>
    </row>
    <row r="40" spans="1:27" x14ac:dyDescent="0.25">
      <c r="A40" s="148">
        <v>403</v>
      </c>
      <c r="B40" s="149">
        <v>4003</v>
      </c>
      <c r="C40" s="149" t="s">
        <v>21</v>
      </c>
      <c r="D40" s="149"/>
      <c r="E40" s="150" t="str">
        <f t="shared" si="31"/>
        <v>X</v>
      </c>
      <c r="F40" s="149" t="s">
        <v>71</v>
      </c>
      <c r="G40" s="230">
        <v>14</v>
      </c>
      <c r="H40" s="149" t="str">
        <f t="shared" si="32"/>
        <v>XXX181/14</v>
      </c>
      <c r="I40" s="151" t="s">
        <v>28</v>
      </c>
      <c r="J40" s="152" t="s">
        <v>27</v>
      </c>
      <c r="K40" s="153">
        <v>0.36805555555555558</v>
      </c>
      <c r="L40" s="154">
        <v>0.36944444444444446</v>
      </c>
      <c r="M40" s="161" t="s">
        <v>39</v>
      </c>
      <c r="N40" s="154">
        <v>0.40902777777777777</v>
      </c>
      <c r="O40" s="155" t="s">
        <v>26</v>
      </c>
      <c r="P40" s="149" t="str">
        <f t="shared" si="33"/>
        <v>OK</v>
      </c>
      <c r="Q40" s="156">
        <f t="shared" si="34"/>
        <v>3.9583333333333304E-2</v>
      </c>
      <c r="R40" s="156">
        <f t="shared" si="35"/>
        <v>1.388888888888884E-3</v>
      </c>
      <c r="S40" s="156">
        <f t="shared" si="36"/>
        <v>4.0972222222222188E-2</v>
      </c>
      <c r="T40" s="156">
        <f t="shared" si="38"/>
        <v>5.0000000000000044E-2</v>
      </c>
      <c r="U40" s="149">
        <v>33.4</v>
      </c>
      <c r="V40" s="149">
        <f>INDEX('Počty dní'!A:E,MATCH(E40,'Počty dní'!C:C,0),4)</f>
        <v>205</v>
      </c>
      <c r="W40" s="157">
        <f t="shared" si="37"/>
        <v>6847</v>
      </c>
      <c r="Z40" s="135"/>
      <c r="AA40" s="135"/>
    </row>
    <row r="41" spans="1:27" x14ac:dyDescent="0.25">
      <c r="A41" s="148">
        <v>403</v>
      </c>
      <c r="B41" s="149">
        <v>4003</v>
      </c>
      <c r="C41" s="149" t="s">
        <v>21</v>
      </c>
      <c r="D41" s="149"/>
      <c r="E41" s="150" t="str">
        <f t="shared" si="31"/>
        <v>X</v>
      </c>
      <c r="F41" s="149" t="s">
        <v>71</v>
      </c>
      <c r="G41" s="230">
        <v>15</v>
      </c>
      <c r="H41" s="149" t="str">
        <f t="shared" si="32"/>
        <v>XXX181/15</v>
      </c>
      <c r="I41" s="151" t="s">
        <v>27</v>
      </c>
      <c r="J41" s="152" t="s">
        <v>27</v>
      </c>
      <c r="K41" s="153">
        <v>0.56944444444444442</v>
      </c>
      <c r="L41" s="154">
        <v>0.5708333333333333</v>
      </c>
      <c r="M41" s="155" t="s">
        <v>26</v>
      </c>
      <c r="N41" s="154">
        <v>0.59861111111111109</v>
      </c>
      <c r="O41" s="155" t="s">
        <v>43</v>
      </c>
      <c r="P41" s="149" t="str">
        <f t="shared" si="33"/>
        <v>OK</v>
      </c>
      <c r="Q41" s="156">
        <f t="shared" si="34"/>
        <v>2.777777777777779E-2</v>
      </c>
      <c r="R41" s="156">
        <f t="shared" si="35"/>
        <v>1.388888888888884E-3</v>
      </c>
      <c r="S41" s="156">
        <f t="shared" si="36"/>
        <v>2.9166666666666674E-2</v>
      </c>
      <c r="T41" s="156">
        <f t="shared" si="38"/>
        <v>0.16041666666666665</v>
      </c>
      <c r="U41" s="149">
        <v>23.8</v>
      </c>
      <c r="V41" s="149">
        <f>INDEX('Počty dní'!A:E,MATCH(E41,'Počty dní'!C:C,0),4)</f>
        <v>205</v>
      </c>
      <c r="W41" s="157">
        <f t="shared" si="37"/>
        <v>4879</v>
      </c>
      <c r="Z41" s="135"/>
      <c r="AA41" s="135"/>
    </row>
    <row r="42" spans="1:27" x14ac:dyDescent="0.25">
      <c r="A42" s="148">
        <v>403</v>
      </c>
      <c r="B42" s="149">
        <v>4003</v>
      </c>
      <c r="C42" s="149" t="s">
        <v>21</v>
      </c>
      <c r="D42" s="149"/>
      <c r="E42" s="150" t="str">
        <f t="shared" si="31"/>
        <v>X</v>
      </c>
      <c r="F42" s="149" t="s">
        <v>71</v>
      </c>
      <c r="G42" s="230">
        <v>54</v>
      </c>
      <c r="H42" s="149" t="str">
        <f t="shared" si="32"/>
        <v>XXX181/54</v>
      </c>
      <c r="I42" s="151" t="s">
        <v>28</v>
      </c>
      <c r="J42" s="152" t="s">
        <v>27</v>
      </c>
      <c r="K42" s="153">
        <v>0.59861111111111109</v>
      </c>
      <c r="L42" s="154">
        <v>0.59930555555555554</v>
      </c>
      <c r="M42" s="161" t="s">
        <v>43</v>
      </c>
      <c r="N42" s="154">
        <v>0.60277777777777775</v>
      </c>
      <c r="O42" s="155" t="s">
        <v>38</v>
      </c>
      <c r="P42" s="149" t="str">
        <f t="shared" si="33"/>
        <v>OK</v>
      </c>
      <c r="Q42" s="156">
        <f t="shared" si="34"/>
        <v>3.4722222222222099E-3</v>
      </c>
      <c r="R42" s="156">
        <f t="shared" si="35"/>
        <v>6.9444444444444198E-4</v>
      </c>
      <c r="S42" s="156">
        <f t="shared" si="36"/>
        <v>4.1666666666666519E-3</v>
      </c>
      <c r="T42" s="156">
        <f t="shared" si="38"/>
        <v>0</v>
      </c>
      <c r="U42" s="149">
        <v>4.5</v>
      </c>
      <c r="V42" s="149">
        <f>INDEX('Počty dní'!A:E,MATCH(E42,'Počty dní'!C:C,0),4)</f>
        <v>205</v>
      </c>
      <c r="W42" s="157">
        <f t="shared" si="37"/>
        <v>922.5</v>
      </c>
      <c r="Z42" s="135"/>
      <c r="AA42" s="135"/>
    </row>
    <row r="43" spans="1:27" x14ac:dyDescent="0.25">
      <c r="A43" s="148">
        <v>403</v>
      </c>
      <c r="B43" s="149">
        <v>4003</v>
      </c>
      <c r="C43" s="149" t="s">
        <v>21</v>
      </c>
      <c r="D43" s="149"/>
      <c r="E43" s="150" t="str">
        <f t="shared" si="31"/>
        <v>X</v>
      </c>
      <c r="F43" s="149" t="s">
        <v>73</v>
      </c>
      <c r="G43" s="230">
        <v>8</v>
      </c>
      <c r="H43" s="149" t="str">
        <f t="shared" si="32"/>
        <v>XXX183/8</v>
      </c>
      <c r="I43" s="151" t="s">
        <v>28</v>
      </c>
      <c r="J43" s="152" t="s">
        <v>27</v>
      </c>
      <c r="K43" s="153">
        <v>0.60902777777777783</v>
      </c>
      <c r="L43" s="154">
        <v>0.61249999999999993</v>
      </c>
      <c r="M43" s="155" t="s">
        <v>38</v>
      </c>
      <c r="N43" s="154">
        <v>0.625</v>
      </c>
      <c r="O43" s="155" t="s">
        <v>36</v>
      </c>
      <c r="P43" s="149" t="str">
        <f t="shared" si="33"/>
        <v>OK</v>
      </c>
      <c r="Q43" s="156">
        <f t="shared" si="34"/>
        <v>1.2500000000000067E-2</v>
      </c>
      <c r="R43" s="156">
        <f t="shared" si="35"/>
        <v>3.4722222222220989E-3</v>
      </c>
      <c r="S43" s="156">
        <f t="shared" si="36"/>
        <v>1.5972222222222165E-2</v>
      </c>
      <c r="T43" s="156">
        <f t="shared" si="38"/>
        <v>6.2500000000000888E-3</v>
      </c>
      <c r="U43" s="149">
        <v>11.4</v>
      </c>
      <c r="V43" s="149">
        <f>INDEX('Počty dní'!A:E,MATCH(E43,'Počty dní'!C:C,0),4)</f>
        <v>205</v>
      </c>
      <c r="W43" s="157">
        <f t="shared" si="37"/>
        <v>2337</v>
      </c>
      <c r="Z43" s="135"/>
      <c r="AA43" s="135"/>
    </row>
    <row r="44" spans="1:27" x14ac:dyDescent="0.25">
      <c r="A44" s="148">
        <v>403</v>
      </c>
      <c r="B44" s="149">
        <v>4003</v>
      </c>
      <c r="C44" s="149" t="s">
        <v>21</v>
      </c>
      <c r="D44" s="149"/>
      <c r="E44" s="150" t="str">
        <f t="shared" si="31"/>
        <v>X</v>
      </c>
      <c r="F44" s="149" t="s">
        <v>75</v>
      </c>
      <c r="G44" s="230">
        <v>6</v>
      </c>
      <c r="H44" s="149" t="str">
        <f t="shared" si="32"/>
        <v>XXX184/6</v>
      </c>
      <c r="I44" s="151" t="s">
        <v>28</v>
      </c>
      <c r="J44" s="152" t="s">
        <v>27</v>
      </c>
      <c r="K44" s="153">
        <v>0.625</v>
      </c>
      <c r="L44" s="154">
        <v>0.62847222222222221</v>
      </c>
      <c r="M44" s="155" t="s">
        <v>36</v>
      </c>
      <c r="N44" s="154">
        <v>0.6479166666666667</v>
      </c>
      <c r="O44" s="155" t="s">
        <v>26</v>
      </c>
      <c r="P44" s="149" t="str">
        <f t="shared" si="33"/>
        <v>OK</v>
      </c>
      <c r="Q44" s="156">
        <f t="shared" si="34"/>
        <v>1.9444444444444486E-2</v>
      </c>
      <c r="R44" s="156">
        <f t="shared" si="35"/>
        <v>3.4722222222222099E-3</v>
      </c>
      <c r="S44" s="156">
        <f t="shared" si="36"/>
        <v>2.2916666666666696E-2</v>
      </c>
      <c r="T44" s="156">
        <f t="shared" si="38"/>
        <v>0</v>
      </c>
      <c r="U44" s="149">
        <v>17.399999999999999</v>
      </c>
      <c r="V44" s="149">
        <f>INDEX('Počty dní'!A:E,MATCH(E44,'Počty dní'!C:C,0),4)</f>
        <v>205</v>
      </c>
      <c r="W44" s="157">
        <f t="shared" si="37"/>
        <v>3566.9999999999995</v>
      </c>
      <c r="Z44" s="135"/>
      <c r="AA44" s="135"/>
    </row>
    <row r="45" spans="1:27" x14ac:dyDescent="0.25">
      <c r="A45" s="148">
        <v>403</v>
      </c>
      <c r="B45" s="149">
        <v>4003</v>
      </c>
      <c r="C45" s="149" t="s">
        <v>21</v>
      </c>
      <c r="D45" s="149"/>
      <c r="E45" s="150" t="str">
        <f t="shared" si="31"/>
        <v>X</v>
      </c>
      <c r="F45" s="149" t="s">
        <v>71</v>
      </c>
      <c r="G45" s="230">
        <v>23</v>
      </c>
      <c r="H45" s="149" t="str">
        <f t="shared" si="32"/>
        <v>XXX181/23</v>
      </c>
      <c r="I45" s="151" t="s">
        <v>27</v>
      </c>
      <c r="J45" s="152" t="s">
        <v>27</v>
      </c>
      <c r="K45" s="153">
        <v>0.65069444444444446</v>
      </c>
      <c r="L45" s="154">
        <v>0.65416666666666667</v>
      </c>
      <c r="M45" s="155" t="s">
        <v>26</v>
      </c>
      <c r="N45" s="154">
        <v>0.69305555555555554</v>
      </c>
      <c r="O45" s="161" t="s">
        <v>39</v>
      </c>
      <c r="P45" s="149" t="str">
        <f t="shared" si="33"/>
        <v>OK</v>
      </c>
      <c r="Q45" s="156">
        <f t="shared" si="34"/>
        <v>3.8888888888888862E-2</v>
      </c>
      <c r="R45" s="156">
        <f t="shared" si="35"/>
        <v>3.4722222222222099E-3</v>
      </c>
      <c r="S45" s="156">
        <f t="shared" si="36"/>
        <v>4.2361111111111072E-2</v>
      </c>
      <c r="T45" s="156">
        <f t="shared" si="38"/>
        <v>2.7777777777777679E-3</v>
      </c>
      <c r="U45" s="149">
        <v>33.4</v>
      </c>
      <c r="V45" s="149">
        <f>INDEX('Počty dní'!A:E,MATCH(E45,'Počty dní'!C:C,0),4)</f>
        <v>205</v>
      </c>
      <c r="W45" s="157">
        <f t="shared" si="37"/>
        <v>6847</v>
      </c>
      <c r="Z45" s="135"/>
      <c r="AA45" s="135"/>
    </row>
    <row r="46" spans="1:27" x14ac:dyDescent="0.25">
      <c r="A46" s="148">
        <v>403</v>
      </c>
      <c r="B46" s="149">
        <v>4003</v>
      </c>
      <c r="C46" s="149" t="s">
        <v>21</v>
      </c>
      <c r="D46" s="149"/>
      <c r="E46" s="150" t="str">
        <f t="shared" si="31"/>
        <v>X</v>
      </c>
      <c r="F46" s="149" t="s">
        <v>71</v>
      </c>
      <c r="G46" s="230">
        <v>28</v>
      </c>
      <c r="H46" s="149" t="str">
        <f t="shared" si="32"/>
        <v>XXX181/28</v>
      </c>
      <c r="I46" s="151" t="s">
        <v>28</v>
      </c>
      <c r="J46" s="152" t="s">
        <v>27</v>
      </c>
      <c r="K46" s="153">
        <v>0.76388888888888884</v>
      </c>
      <c r="L46" s="154">
        <v>0.76527777777777783</v>
      </c>
      <c r="M46" s="161" t="s">
        <v>39</v>
      </c>
      <c r="N46" s="154">
        <v>0.80486111111111114</v>
      </c>
      <c r="O46" s="155" t="s">
        <v>26</v>
      </c>
      <c r="P46" s="149" t="str">
        <f t="shared" si="33"/>
        <v>OK</v>
      </c>
      <c r="Q46" s="156">
        <f t="shared" si="34"/>
        <v>3.9583333333333304E-2</v>
      </c>
      <c r="R46" s="156">
        <f t="shared" si="35"/>
        <v>1.388888888888995E-3</v>
      </c>
      <c r="S46" s="156">
        <f t="shared" si="36"/>
        <v>4.0972222222222299E-2</v>
      </c>
      <c r="T46" s="156">
        <f t="shared" si="38"/>
        <v>7.0833333333333304E-2</v>
      </c>
      <c r="U46" s="149">
        <v>33.4</v>
      </c>
      <c r="V46" s="149">
        <f>INDEX('Počty dní'!A:E,MATCH(E46,'Počty dní'!C:C,0),4)</f>
        <v>205</v>
      </c>
      <c r="W46" s="157">
        <f t="shared" si="37"/>
        <v>6847</v>
      </c>
      <c r="Z46" s="135"/>
      <c r="AA46" s="135"/>
    </row>
    <row r="47" spans="1:27" x14ac:dyDescent="0.25">
      <c r="A47" s="148">
        <v>403</v>
      </c>
      <c r="B47" s="149">
        <v>4003</v>
      </c>
      <c r="C47" s="149" t="s">
        <v>21</v>
      </c>
      <c r="D47" s="149"/>
      <c r="E47" s="150" t="str">
        <f t="shared" si="31"/>
        <v>X</v>
      </c>
      <c r="F47" s="149" t="s">
        <v>71</v>
      </c>
      <c r="G47" s="230">
        <v>31</v>
      </c>
      <c r="H47" s="149" t="str">
        <f t="shared" si="32"/>
        <v>XXX181/31</v>
      </c>
      <c r="I47" s="151" t="s">
        <v>28</v>
      </c>
      <c r="J47" s="152" t="s">
        <v>27</v>
      </c>
      <c r="K47" s="153">
        <v>0.83819444444444446</v>
      </c>
      <c r="L47" s="154">
        <v>0.84166666666666667</v>
      </c>
      <c r="M47" s="155" t="s">
        <v>26</v>
      </c>
      <c r="N47" s="154">
        <v>0.8618055555555556</v>
      </c>
      <c r="O47" s="155" t="s">
        <v>38</v>
      </c>
      <c r="P47" s="149" t="str">
        <f t="shared" si="33"/>
        <v>OK</v>
      </c>
      <c r="Q47" s="156">
        <f t="shared" si="34"/>
        <v>2.0138888888888928E-2</v>
      </c>
      <c r="R47" s="156">
        <f t="shared" si="35"/>
        <v>3.4722222222222099E-3</v>
      </c>
      <c r="S47" s="156">
        <f t="shared" si="36"/>
        <v>2.3611111111111138E-2</v>
      </c>
      <c r="T47" s="156">
        <f t="shared" si="38"/>
        <v>3.3333333333333326E-2</v>
      </c>
      <c r="U47" s="149">
        <v>17.399999999999999</v>
      </c>
      <c r="V47" s="149">
        <f>INDEX('Počty dní'!A:E,MATCH(E47,'Počty dní'!C:C,0),4)</f>
        <v>205</v>
      </c>
      <c r="W47" s="157">
        <f t="shared" si="37"/>
        <v>3566.9999999999995</v>
      </c>
      <c r="Z47" s="135"/>
      <c r="AA47" s="135"/>
    </row>
    <row r="48" spans="1:27" x14ac:dyDescent="0.25">
      <c r="A48" s="148">
        <v>403</v>
      </c>
      <c r="B48" s="149">
        <v>4003</v>
      </c>
      <c r="C48" s="149" t="s">
        <v>21</v>
      </c>
      <c r="D48" s="149"/>
      <c r="E48" s="150" t="str">
        <f t="shared" si="31"/>
        <v>X</v>
      </c>
      <c r="F48" s="149" t="s">
        <v>71</v>
      </c>
      <c r="G48" s="230">
        <v>30</v>
      </c>
      <c r="H48" s="149" t="str">
        <f t="shared" si="32"/>
        <v>XXX181/30</v>
      </c>
      <c r="I48" s="151" t="s">
        <v>28</v>
      </c>
      <c r="J48" s="152" t="s">
        <v>27</v>
      </c>
      <c r="K48" s="153">
        <v>0.86597222222222225</v>
      </c>
      <c r="L48" s="154">
        <v>0.86805555555555547</v>
      </c>
      <c r="M48" s="155" t="s">
        <v>38</v>
      </c>
      <c r="N48" s="154">
        <v>0.8881944444444444</v>
      </c>
      <c r="O48" s="155" t="s">
        <v>26</v>
      </c>
      <c r="P48" s="149" t="str">
        <f t="shared" si="33"/>
        <v>OK</v>
      </c>
      <c r="Q48" s="156">
        <f t="shared" si="34"/>
        <v>2.0138888888888928E-2</v>
      </c>
      <c r="R48" s="156">
        <f t="shared" si="35"/>
        <v>2.0833333333332149E-3</v>
      </c>
      <c r="S48" s="156">
        <f t="shared" si="36"/>
        <v>2.2222222222222143E-2</v>
      </c>
      <c r="T48" s="156">
        <f t="shared" si="38"/>
        <v>4.1666666666666519E-3</v>
      </c>
      <c r="U48" s="149">
        <v>17.399999999999999</v>
      </c>
      <c r="V48" s="149">
        <f>INDEX('Počty dní'!A:E,MATCH(E48,'Počty dní'!C:C,0),4)</f>
        <v>205</v>
      </c>
      <c r="W48" s="157">
        <f t="shared" si="37"/>
        <v>3566.9999999999995</v>
      </c>
      <c r="Z48" s="135"/>
      <c r="AA48" s="135"/>
    </row>
    <row r="49" spans="1:27" ht="15.75" thickBot="1" x14ac:dyDescent="0.3">
      <c r="A49" s="148">
        <v>403</v>
      </c>
      <c r="B49" s="149">
        <v>4003</v>
      </c>
      <c r="C49" s="149" t="s">
        <v>21</v>
      </c>
      <c r="D49" s="149"/>
      <c r="E49" s="150" t="str">
        <f t="shared" si="31"/>
        <v>X</v>
      </c>
      <c r="F49" s="149" t="s">
        <v>71</v>
      </c>
      <c r="G49" s="230">
        <v>33</v>
      </c>
      <c r="H49" s="149" t="str">
        <f t="shared" si="32"/>
        <v>XXX181/33</v>
      </c>
      <c r="I49" s="151" t="s">
        <v>28</v>
      </c>
      <c r="J49" s="152" t="s">
        <v>27</v>
      </c>
      <c r="K49" s="153">
        <v>0.94097222222222221</v>
      </c>
      <c r="L49" s="154">
        <v>0.94444444444444453</v>
      </c>
      <c r="M49" s="155" t="s">
        <v>26</v>
      </c>
      <c r="N49" s="154">
        <v>0.96458333333333324</v>
      </c>
      <c r="O49" s="155" t="s">
        <v>38</v>
      </c>
      <c r="P49" s="162"/>
      <c r="Q49" s="156">
        <f t="shared" si="34"/>
        <v>2.0138888888888706E-2</v>
      </c>
      <c r="R49" s="156">
        <f t="shared" si="35"/>
        <v>3.4722222222223209E-3</v>
      </c>
      <c r="S49" s="156">
        <f t="shared" si="36"/>
        <v>2.3611111111111027E-2</v>
      </c>
      <c r="T49" s="156">
        <f t="shared" si="38"/>
        <v>5.2777777777777812E-2</v>
      </c>
      <c r="U49" s="149">
        <v>17.399999999999999</v>
      </c>
      <c r="V49" s="149">
        <f>INDEX('Počty dní'!A:E,MATCH(E49,'Počty dní'!C:C,0),4)</f>
        <v>205</v>
      </c>
      <c r="W49" s="157">
        <f t="shared" si="37"/>
        <v>3566.9999999999995</v>
      </c>
      <c r="Z49" s="135"/>
      <c r="AA49" s="135"/>
    </row>
    <row r="50" spans="1:27" ht="15.75" thickBot="1" x14ac:dyDescent="0.3">
      <c r="A50" s="163" t="str">
        <f ca="1">CONCATENATE(INDIRECT("R[-3]C[0]",FALSE),"celkem")</f>
        <v>403celkem</v>
      </c>
      <c r="B50" s="164"/>
      <c r="C50" s="164" t="str">
        <f ca="1">INDIRECT("R[-1]C[12]",FALSE)</f>
        <v>Polná,,aut.st.</v>
      </c>
      <c r="D50" s="165"/>
      <c r="E50" s="164"/>
      <c r="F50" s="165"/>
      <c r="G50" s="231"/>
      <c r="H50" s="166"/>
      <c r="I50" s="167"/>
      <c r="J50" s="168" t="str">
        <f ca="1">INDIRECT("R[-2]C[0]",FALSE)</f>
        <v>V</v>
      </c>
      <c r="K50" s="169"/>
      <c r="L50" s="170"/>
      <c r="M50" s="171"/>
      <c r="N50" s="170"/>
      <c r="O50" s="172"/>
      <c r="P50" s="164"/>
      <c r="Q50" s="173">
        <f>SUM(Q35:Q49)</f>
        <v>0.34930555555555554</v>
      </c>
      <c r="R50" s="173">
        <f t="shared" ref="R50:T50" si="39">SUM(R35:R49)</f>
        <v>3.0555555555555447E-2</v>
      </c>
      <c r="S50" s="173">
        <f t="shared" si="39"/>
        <v>0.37986111111111098</v>
      </c>
      <c r="T50" s="173">
        <f t="shared" si="39"/>
        <v>0.40277777777777785</v>
      </c>
      <c r="U50" s="174">
        <f>SUM(U35:U49)</f>
        <v>298.09999999999997</v>
      </c>
      <c r="V50" s="175"/>
      <c r="W50" s="176">
        <f>SUM(W35:W49)</f>
        <v>61110.5</v>
      </c>
      <c r="Z50" s="135"/>
      <c r="AA50" s="135"/>
    </row>
    <row r="51" spans="1:27" x14ac:dyDescent="0.25">
      <c r="A51" s="177"/>
      <c r="D51" s="178"/>
      <c r="F51" s="178"/>
      <c r="H51" s="179"/>
      <c r="I51" s="180"/>
      <c r="J51" s="181"/>
      <c r="K51" s="182"/>
      <c r="L51" s="183"/>
      <c r="M51" s="136"/>
      <c r="N51" s="183"/>
      <c r="O51" s="184"/>
      <c r="Q51" s="185"/>
      <c r="R51" s="185"/>
      <c r="S51" s="185"/>
      <c r="T51" s="185"/>
      <c r="U51" s="182"/>
      <c r="W51" s="182"/>
      <c r="Z51" s="135"/>
      <c r="AA51" s="135"/>
    </row>
    <row r="52" spans="1:27" ht="15.75" thickBot="1" x14ac:dyDescent="0.3">
      <c r="I52" s="135"/>
      <c r="J52" s="135"/>
      <c r="K52" s="135"/>
      <c r="Z52" s="135"/>
      <c r="AA52" s="135"/>
    </row>
    <row r="53" spans="1:27" x14ac:dyDescent="0.25">
      <c r="A53" s="138">
        <v>404</v>
      </c>
      <c r="B53" s="139">
        <v>4004</v>
      </c>
      <c r="C53" s="139" t="s">
        <v>21</v>
      </c>
      <c r="D53" s="139"/>
      <c r="E53" s="140" t="str">
        <f t="shared" ref="E53:E57" si="40">CONCATENATE(C53,D53)</f>
        <v>X</v>
      </c>
      <c r="F53" s="139" t="s">
        <v>77</v>
      </c>
      <c r="G53" s="229">
        <v>2</v>
      </c>
      <c r="H53" s="139" t="str">
        <f t="shared" ref="H53:H57" si="41">CONCATENATE(F53,"/",G53)</f>
        <v>XXX210/2</v>
      </c>
      <c r="I53" s="141" t="s">
        <v>28</v>
      </c>
      <c r="J53" s="142" t="s">
        <v>27</v>
      </c>
      <c r="K53" s="143">
        <v>0.17569444444444446</v>
      </c>
      <c r="L53" s="144">
        <v>0.17708333333333334</v>
      </c>
      <c r="M53" s="145" t="s">
        <v>38</v>
      </c>
      <c r="N53" s="144">
        <v>0.20138888888888887</v>
      </c>
      <c r="O53" s="186" t="s">
        <v>40</v>
      </c>
      <c r="P53" s="139" t="str">
        <f t="shared" ref="P53:P62" si="42">IF(M54=O53,"OK","POZOR")</f>
        <v>OK</v>
      </c>
      <c r="Q53" s="146">
        <f t="shared" ref="Q53:Q63" si="43">IF(ISNUMBER(G53),N53-L53,IF(F53="přejezd",N53-L53,0))</f>
        <v>2.4305555555555525E-2</v>
      </c>
      <c r="R53" s="146">
        <f t="shared" ref="R53:R63" si="44">IF(ISNUMBER(G53),L53-K53,0)</f>
        <v>1.388888888888884E-3</v>
      </c>
      <c r="S53" s="146">
        <f t="shared" ref="S53:S63" si="45">Q53+R53</f>
        <v>2.5694444444444409E-2</v>
      </c>
      <c r="T53" s="146"/>
      <c r="U53" s="139">
        <v>20</v>
      </c>
      <c r="V53" s="139">
        <f>INDEX('Počty dní'!A:E,MATCH(E53,'Počty dní'!C:C,0),4)</f>
        <v>205</v>
      </c>
      <c r="W53" s="147">
        <f>V53*U53</f>
        <v>4100</v>
      </c>
      <c r="Z53" s="135"/>
      <c r="AA53" s="135"/>
    </row>
    <row r="54" spans="1:27" x14ac:dyDescent="0.25">
      <c r="A54" s="148">
        <v>404</v>
      </c>
      <c r="B54" s="149">
        <v>4004</v>
      </c>
      <c r="C54" s="149" t="s">
        <v>21</v>
      </c>
      <c r="D54" s="149"/>
      <c r="E54" s="150" t="str">
        <f t="shared" si="40"/>
        <v>X</v>
      </c>
      <c r="F54" s="149" t="s">
        <v>77</v>
      </c>
      <c r="G54" s="230">
        <v>1</v>
      </c>
      <c r="H54" s="149" t="str">
        <f t="shared" si="41"/>
        <v>XXX210/1</v>
      </c>
      <c r="I54" s="151" t="s">
        <v>28</v>
      </c>
      <c r="J54" s="152" t="s">
        <v>27</v>
      </c>
      <c r="K54" s="153">
        <v>0.21041666666666667</v>
      </c>
      <c r="L54" s="154">
        <v>0.21180555555555555</v>
      </c>
      <c r="M54" s="161" t="s">
        <v>40</v>
      </c>
      <c r="N54" s="154">
        <v>0.23611111111111113</v>
      </c>
      <c r="O54" s="155" t="s">
        <v>38</v>
      </c>
      <c r="P54" s="149" t="str">
        <f t="shared" si="42"/>
        <v>OK</v>
      </c>
      <c r="Q54" s="156">
        <f t="shared" si="43"/>
        <v>2.430555555555558E-2</v>
      </c>
      <c r="R54" s="156">
        <f t="shared" si="44"/>
        <v>1.388888888888884E-3</v>
      </c>
      <c r="S54" s="156">
        <f t="shared" si="45"/>
        <v>2.5694444444444464E-2</v>
      </c>
      <c r="T54" s="156">
        <f t="shared" ref="T54:T63" si="46">K54-N53</f>
        <v>9.0277777777778012E-3</v>
      </c>
      <c r="U54" s="149">
        <v>20</v>
      </c>
      <c r="V54" s="149">
        <f>INDEX('Počty dní'!A:E,MATCH(E54,'Počty dní'!C:C,0),4)</f>
        <v>205</v>
      </c>
      <c r="W54" s="157">
        <f>V54*U54</f>
        <v>4100</v>
      </c>
      <c r="Z54" s="135"/>
      <c r="AA54" s="135"/>
    </row>
    <row r="55" spans="1:27" x14ac:dyDescent="0.25">
      <c r="A55" s="148">
        <v>404</v>
      </c>
      <c r="B55" s="149">
        <v>4004</v>
      </c>
      <c r="C55" s="149" t="s">
        <v>21</v>
      </c>
      <c r="D55" s="149"/>
      <c r="E55" s="150" t="str">
        <f t="shared" si="40"/>
        <v>X</v>
      </c>
      <c r="F55" s="149" t="s">
        <v>74</v>
      </c>
      <c r="G55" s="230">
        <v>4</v>
      </c>
      <c r="H55" s="149" t="str">
        <f t="shared" si="41"/>
        <v>YYY182/4</v>
      </c>
      <c r="I55" s="151" t="s">
        <v>28</v>
      </c>
      <c r="J55" s="152" t="s">
        <v>27</v>
      </c>
      <c r="K55" s="153">
        <v>0.25138888888888888</v>
      </c>
      <c r="L55" s="154">
        <v>0.25347222222222221</v>
      </c>
      <c r="M55" s="155" t="s">
        <v>38</v>
      </c>
      <c r="N55" s="154">
        <v>0.28055555555555556</v>
      </c>
      <c r="O55" s="155" t="s">
        <v>26</v>
      </c>
      <c r="P55" s="149" t="str">
        <f t="shared" si="42"/>
        <v>OK</v>
      </c>
      <c r="Q55" s="156">
        <f t="shared" si="43"/>
        <v>2.7083333333333348E-2</v>
      </c>
      <c r="R55" s="156">
        <f t="shared" si="44"/>
        <v>2.0833333333333259E-3</v>
      </c>
      <c r="S55" s="156">
        <f t="shared" si="45"/>
        <v>2.9166666666666674E-2</v>
      </c>
      <c r="T55" s="156">
        <f t="shared" si="46"/>
        <v>1.5277777777777751E-2</v>
      </c>
      <c r="U55" s="149">
        <v>21.6</v>
      </c>
      <c r="V55" s="149">
        <f>INDEX('Počty dní'!A:E,MATCH(E55,'Počty dní'!C:C,0),4)</f>
        <v>205</v>
      </c>
      <c r="W55" s="157">
        <f>V55*U55</f>
        <v>4428</v>
      </c>
      <c r="Z55" s="135"/>
      <c r="AA55" s="135"/>
    </row>
    <row r="56" spans="1:27" x14ac:dyDescent="0.25">
      <c r="A56" s="148">
        <v>404</v>
      </c>
      <c r="B56" s="149">
        <v>4004</v>
      </c>
      <c r="C56" s="149" t="s">
        <v>21</v>
      </c>
      <c r="D56" s="149">
        <v>25</v>
      </c>
      <c r="E56" s="150" t="str">
        <f t="shared" si="40"/>
        <v>X25</v>
      </c>
      <c r="F56" s="149" t="s">
        <v>75</v>
      </c>
      <c r="G56" s="230">
        <v>1</v>
      </c>
      <c r="H56" s="149" t="str">
        <f t="shared" si="41"/>
        <v>XXX184/1</v>
      </c>
      <c r="I56" s="151" t="s">
        <v>27</v>
      </c>
      <c r="J56" s="152" t="s">
        <v>27</v>
      </c>
      <c r="K56" s="153">
        <v>0.29652777777777778</v>
      </c>
      <c r="L56" s="154">
        <v>0.2986111111111111</v>
      </c>
      <c r="M56" s="155" t="s">
        <v>26</v>
      </c>
      <c r="N56" s="154">
        <v>0.3263888888888889</v>
      </c>
      <c r="O56" s="149" t="s">
        <v>34</v>
      </c>
      <c r="P56" s="149" t="str">
        <f t="shared" si="42"/>
        <v>OK</v>
      </c>
      <c r="Q56" s="156">
        <f t="shared" si="43"/>
        <v>2.777777777777779E-2</v>
      </c>
      <c r="R56" s="156">
        <f t="shared" si="44"/>
        <v>2.0833333333333259E-3</v>
      </c>
      <c r="S56" s="156">
        <f t="shared" si="45"/>
        <v>2.9861111111111116E-2</v>
      </c>
      <c r="T56" s="156">
        <f t="shared" si="46"/>
        <v>1.5972222222222221E-2</v>
      </c>
      <c r="U56" s="149">
        <v>20</v>
      </c>
      <c r="V56" s="149">
        <f>INDEX('Počty dní'!A:E,MATCH(E56,'Počty dní'!C:C,0),4)</f>
        <v>205</v>
      </c>
      <c r="W56" s="157">
        <f>V56*U56</f>
        <v>4100</v>
      </c>
      <c r="Z56" s="135"/>
      <c r="AA56" s="135"/>
    </row>
    <row r="57" spans="1:27" x14ac:dyDescent="0.25">
      <c r="A57" s="148">
        <v>404</v>
      </c>
      <c r="B57" s="149">
        <v>4004</v>
      </c>
      <c r="C57" s="149" t="s">
        <v>21</v>
      </c>
      <c r="D57" s="149">
        <v>25</v>
      </c>
      <c r="E57" s="150" t="str">
        <f t="shared" si="40"/>
        <v>X25</v>
      </c>
      <c r="F57" s="149" t="s">
        <v>73</v>
      </c>
      <c r="G57" s="230">
        <v>4</v>
      </c>
      <c r="H57" s="149" t="str">
        <f t="shared" si="41"/>
        <v>XXX183/4</v>
      </c>
      <c r="I57" s="151" t="s">
        <v>28</v>
      </c>
      <c r="J57" s="152" t="s">
        <v>27</v>
      </c>
      <c r="K57" s="153">
        <v>0.36527777777777781</v>
      </c>
      <c r="L57" s="154">
        <v>0.3666666666666667</v>
      </c>
      <c r="M57" s="149" t="s">
        <v>34</v>
      </c>
      <c r="N57" s="154">
        <v>0.37361111111111112</v>
      </c>
      <c r="O57" s="155" t="s">
        <v>38</v>
      </c>
      <c r="P57" s="149" t="str">
        <f t="shared" si="42"/>
        <v>OK</v>
      </c>
      <c r="Q57" s="156">
        <f t="shared" si="43"/>
        <v>6.9444444444444198E-3</v>
      </c>
      <c r="R57" s="156">
        <f t="shared" si="44"/>
        <v>1.388888888888884E-3</v>
      </c>
      <c r="S57" s="156">
        <f t="shared" si="45"/>
        <v>8.3333333333333037E-3</v>
      </c>
      <c r="T57" s="156">
        <f t="shared" si="46"/>
        <v>3.8888888888888917E-2</v>
      </c>
      <c r="U57" s="149">
        <v>6.2</v>
      </c>
      <c r="V57" s="149">
        <f>INDEX('Počty dní'!A:E,MATCH(E57,'Počty dní'!C:C,0),4)</f>
        <v>205</v>
      </c>
      <c r="W57" s="157">
        <f>V57*U57</f>
        <v>1271</v>
      </c>
      <c r="Z57" s="135"/>
      <c r="AA57" s="135"/>
    </row>
    <row r="58" spans="1:27" x14ac:dyDescent="0.25">
      <c r="A58" s="148">
        <v>404</v>
      </c>
      <c r="B58" s="149">
        <v>4004</v>
      </c>
      <c r="C58" s="149" t="s">
        <v>21</v>
      </c>
      <c r="D58" s="149"/>
      <c r="E58" s="150" t="str">
        <f t="shared" ref="E58:E63" si="47">CONCATENATE(C58,D58)</f>
        <v>X</v>
      </c>
      <c r="F58" s="149" t="s">
        <v>77</v>
      </c>
      <c r="G58" s="230">
        <v>12</v>
      </c>
      <c r="H58" s="149" t="str">
        <f t="shared" ref="H58:H63" si="48">CONCATENATE(F58,"/",G58)</f>
        <v>XXX210/12</v>
      </c>
      <c r="I58" s="151" t="s">
        <v>28</v>
      </c>
      <c r="J58" s="152" t="s">
        <v>27</v>
      </c>
      <c r="K58" s="153">
        <v>0.46736111111111112</v>
      </c>
      <c r="L58" s="154">
        <v>0.46875</v>
      </c>
      <c r="M58" s="155" t="s">
        <v>38</v>
      </c>
      <c r="N58" s="154">
        <v>0.49305555555555558</v>
      </c>
      <c r="O58" s="161" t="s">
        <v>40</v>
      </c>
      <c r="P58" s="149" t="str">
        <f t="shared" si="42"/>
        <v>OK</v>
      </c>
      <c r="Q58" s="156">
        <f t="shared" si="43"/>
        <v>2.430555555555558E-2</v>
      </c>
      <c r="R58" s="156">
        <f t="shared" si="44"/>
        <v>1.388888888888884E-3</v>
      </c>
      <c r="S58" s="156">
        <f t="shared" si="45"/>
        <v>2.5694444444444464E-2</v>
      </c>
      <c r="T58" s="156">
        <f t="shared" si="46"/>
        <v>9.375E-2</v>
      </c>
      <c r="U58" s="149">
        <v>20</v>
      </c>
      <c r="V58" s="149">
        <f>INDEX('Počty dní'!A:E,MATCH(E58,'Počty dní'!C:C,0),4)</f>
        <v>205</v>
      </c>
      <c r="W58" s="157">
        <f t="shared" ref="W58:W63" si="49">V58*U58</f>
        <v>4100</v>
      </c>
      <c r="Z58" s="135"/>
      <c r="AA58" s="135"/>
    </row>
    <row r="59" spans="1:27" x14ac:dyDescent="0.25">
      <c r="A59" s="148">
        <v>404</v>
      </c>
      <c r="B59" s="149">
        <v>4004</v>
      </c>
      <c r="C59" s="149" t="s">
        <v>21</v>
      </c>
      <c r="D59" s="149"/>
      <c r="E59" s="150" t="str">
        <f t="shared" si="47"/>
        <v>X</v>
      </c>
      <c r="F59" s="149" t="s">
        <v>77</v>
      </c>
      <c r="G59" s="230">
        <v>11</v>
      </c>
      <c r="H59" s="149" t="str">
        <f t="shared" si="48"/>
        <v>XXX210/11</v>
      </c>
      <c r="I59" s="151" t="s">
        <v>28</v>
      </c>
      <c r="J59" s="152" t="s">
        <v>27</v>
      </c>
      <c r="K59" s="153">
        <v>0.50486111111111109</v>
      </c>
      <c r="L59" s="154">
        <v>0.50694444444444442</v>
      </c>
      <c r="M59" s="161" t="s">
        <v>40</v>
      </c>
      <c r="N59" s="154">
        <v>0.53125</v>
      </c>
      <c r="O59" s="155" t="s">
        <v>38</v>
      </c>
      <c r="P59" s="149" t="str">
        <f t="shared" si="42"/>
        <v>OK</v>
      </c>
      <c r="Q59" s="156">
        <f t="shared" si="43"/>
        <v>2.430555555555558E-2</v>
      </c>
      <c r="R59" s="156">
        <f t="shared" si="44"/>
        <v>2.0833333333333259E-3</v>
      </c>
      <c r="S59" s="156">
        <f t="shared" si="45"/>
        <v>2.6388888888888906E-2</v>
      </c>
      <c r="T59" s="156">
        <f t="shared" si="46"/>
        <v>1.1805555555555514E-2</v>
      </c>
      <c r="U59" s="149">
        <v>20</v>
      </c>
      <c r="V59" s="149">
        <f>INDEX('Počty dní'!A:E,MATCH(E59,'Počty dní'!C:C,0),4)</f>
        <v>205</v>
      </c>
      <c r="W59" s="157">
        <f t="shared" si="49"/>
        <v>4100</v>
      </c>
      <c r="Z59" s="135"/>
      <c r="AA59" s="135"/>
    </row>
    <row r="60" spans="1:27" x14ac:dyDescent="0.25">
      <c r="A60" s="148">
        <v>404</v>
      </c>
      <c r="B60" s="149">
        <v>4004</v>
      </c>
      <c r="C60" s="149" t="s">
        <v>21</v>
      </c>
      <c r="D60" s="149"/>
      <c r="E60" s="150" t="str">
        <f t="shared" si="47"/>
        <v>X</v>
      </c>
      <c r="F60" s="149" t="s">
        <v>77</v>
      </c>
      <c r="G60" s="230">
        <v>14</v>
      </c>
      <c r="H60" s="149" t="str">
        <f t="shared" si="48"/>
        <v>XXX210/14</v>
      </c>
      <c r="I60" s="151" t="s">
        <v>28</v>
      </c>
      <c r="J60" s="152" t="s">
        <v>27</v>
      </c>
      <c r="K60" s="153">
        <v>0.55069444444444449</v>
      </c>
      <c r="L60" s="154">
        <v>0.55208333333333337</v>
      </c>
      <c r="M60" s="155" t="s">
        <v>38</v>
      </c>
      <c r="N60" s="154">
        <v>0.57638888888888895</v>
      </c>
      <c r="O60" s="161" t="s">
        <v>40</v>
      </c>
      <c r="P60" s="149" t="str">
        <f t="shared" si="42"/>
        <v>OK</v>
      </c>
      <c r="Q60" s="156">
        <f t="shared" si="43"/>
        <v>2.430555555555558E-2</v>
      </c>
      <c r="R60" s="156">
        <f t="shared" si="44"/>
        <v>1.388888888888884E-3</v>
      </c>
      <c r="S60" s="156">
        <f t="shared" si="45"/>
        <v>2.5694444444444464E-2</v>
      </c>
      <c r="T60" s="156">
        <f t="shared" si="46"/>
        <v>1.9444444444444486E-2</v>
      </c>
      <c r="U60" s="149">
        <v>20</v>
      </c>
      <c r="V60" s="149">
        <f>INDEX('Počty dní'!A:E,MATCH(E60,'Počty dní'!C:C,0),4)</f>
        <v>205</v>
      </c>
      <c r="W60" s="157">
        <f t="shared" si="49"/>
        <v>4100</v>
      </c>
      <c r="Z60" s="135"/>
      <c r="AA60" s="135"/>
    </row>
    <row r="61" spans="1:27" x14ac:dyDescent="0.25">
      <c r="A61" s="148">
        <v>404</v>
      </c>
      <c r="B61" s="149">
        <v>4004</v>
      </c>
      <c r="C61" s="149" t="s">
        <v>21</v>
      </c>
      <c r="D61" s="149"/>
      <c r="E61" s="150" t="str">
        <f t="shared" si="47"/>
        <v>X</v>
      </c>
      <c r="F61" s="149" t="s">
        <v>77</v>
      </c>
      <c r="G61" s="230">
        <v>13</v>
      </c>
      <c r="H61" s="149" t="str">
        <f t="shared" si="48"/>
        <v>XXX210/13</v>
      </c>
      <c r="I61" s="151" t="s">
        <v>27</v>
      </c>
      <c r="J61" s="152" t="s">
        <v>27</v>
      </c>
      <c r="K61" s="153">
        <v>0.58680555555555558</v>
      </c>
      <c r="L61" s="154">
        <v>0.59027777777777779</v>
      </c>
      <c r="M61" s="161" t="s">
        <v>40</v>
      </c>
      <c r="N61" s="154">
        <v>0.61458333333333337</v>
      </c>
      <c r="O61" s="155" t="s">
        <v>38</v>
      </c>
      <c r="P61" s="149" t="str">
        <f t="shared" si="42"/>
        <v>OK</v>
      </c>
      <c r="Q61" s="156">
        <f t="shared" si="43"/>
        <v>2.430555555555558E-2</v>
      </c>
      <c r="R61" s="156">
        <f t="shared" si="44"/>
        <v>3.4722222222222099E-3</v>
      </c>
      <c r="S61" s="156">
        <f t="shared" si="45"/>
        <v>2.777777777777779E-2</v>
      </c>
      <c r="T61" s="156">
        <f t="shared" si="46"/>
        <v>1.041666666666663E-2</v>
      </c>
      <c r="U61" s="149">
        <v>20</v>
      </c>
      <c r="V61" s="149">
        <f>INDEX('Počty dní'!A:E,MATCH(E61,'Počty dní'!C:C,0),4)</f>
        <v>205</v>
      </c>
      <c r="W61" s="157">
        <f t="shared" si="49"/>
        <v>4100</v>
      </c>
      <c r="Z61" s="135"/>
      <c r="AA61" s="135"/>
    </row>
    <row r="62" spans="1:27" x14ac:dyDescent="0.25">
      <c r="A62" s="148">
        <v>404</v>
      </c>
      <c r="B62" s="149">
        <v>4004</v>
      </c>
      <c r="C62" s="149" t="s">
        <v>21</v>
      </c>
      <c r="D62" s="149"/>
      <c r="E62" s="150" t="str">
        <f t="shared" si="47"/>
        <v>X</v>
      </c>
      <c r="F62" s="149" t="s">
        <v>76</v>
      </c>
      <c r="G62" s="230">
        <v>5</v>
      </c>
      <c r="H62" s="149" t="str">
        <f t="shared" si="48"/>
        <v>XXX186/5</v>
      </c>
      <c r="I62" s="151" t="s">
        <v>28</v>
      </c>
      <c r="J62" s="152" t="s">
        <v>27</v>
      </c>
      <c r="K62" s="153">
        <v>0.61875000000000002</v>
      </c>
      <c r="L62" s="154">
        <v>0.62013888888888891</v>
      </c>
      <c r="M62" s="155" t="s">
        <v>38</v>
      </c>
      <c r="N62" s="154">
        <v>0.6381944444444444</v>
      </c>
      <c r="O62" s="155" t="s">
        <v>42</v>
      </c>
      <c r="P62" s="149" t="str">
        <f t="shared" si="42"/>
        <v>OK</v>
      </c>
      <c r="Q62" s="156">
        <f t="shared" si="43"/>
        <v>1.8055555555555491E-2</v>
      </c>
      <c r="R62" s="156">
        <f t="shared" si="44"/>
        <v>1.388888888888884E-3</v>
      </c>
      <c r="S62" s="156">
        <f t="shared" si="45"/>
        <v>1.9444444444444375E-2</v>
      </c>
      <c r="T62" s="156">
        <f t="shared" si="46"/>
        <v>4.1666666666666519E-3</v>
      </c>
      <c r="U62" s="149">
        <v>19</v>
      </c>
      <c r="V62" s="149">
        <f>INDEX('Počty dní'!A:E,MATCH(E62,'Počty dní'!C:C,0),4)</f>
        <v>205</v>
      </c>
      <c r="W62" s="157">
        <f t="shared" si="49"/>
        <v>3895</v>
      </c>
      <c r="Z62" s="135"/>
      <c r="AA62" s="135"/>
    </row>
    <row r="63" spans="1:27" ht="15.75" thickBot="1" x14ac:dyDescent="0.3">
      <c r="A63" s="148">
        <v>404</v>
      </c>
      <c r="B63" s="149">
        <v>4004</v>
      </c>
      <c r="C63" s="149" t="s">
        <v>21</v>
      </c>
      <c r="D63" s="149"/>
      <c r="E63" s="150" t="str">
        <f t="shared" si="47"/>
        <v>X</v>
      </c>
      <c r="F63" s="149" t="s">
        <v>76</v>
      </c>
      <c r="G63" s="230">
        <v>8</v>
      </c>
      <c r="H63" s="149" t="str">
        <f t="shared" si="48"/>
        <v>XXX186/8</v>
      </c>
      <c r="I63" s="151" t="s">
        <v>28</v>
      </c>
      <c r="J63" s="152" t="s">
        <v>27</v>
      </c>
      <c r="K63" s="153">
        <v>0.65277777777777779</v>
      </c>
      <c r="L63" s="154">
        <v>0.65347222222222223</v>
      </c>
      <c r="M63" s="155" t="s">
        <v>42</v>
      </c>
      <c r="N63" s="154">
        <v>0.67222222222222217</v>
      </c>
      <c r="O63" s="155" t="s">
        <v>38</v>
      </c>
      <c r="P63" s="149"/>
      <c r="Q63" s="156">
        <f t="shared" si="43"/>
        <v>1.8749999999999933E-2</v>
      </c>
      <c r="R63" s="156">
        <f t="shared" si="44"/>
        <v>6.9444444444444198E-4</v>
      </c>
      <c r="S63" s="156">
        <f t="shared" si="45"/>
        <v>1.9444444444444375E-2</v>
      </c>
      <c r="T63" s="156">
        <f t="shared" si="46"/>
        <v>1.4583333333333393E-2</v>
      </c>
      <c r="U63" s="149">
        <v>19</v>
      </c>
      <c r="V63" s="149">
        <f>INDEX('Počty dní'!A:E,MATCH(E63,'Počty dní'!C:C,0),4)</f>
        <v>205</v>
      </c>
      <c r="W63" s="157">
        <f t="shared" si="49"/>
        <v>3895</v>
      </c>
      <c r="Z63" s="135"/>
      <c r="AA63" s="135"/>
    </row>
    <row r="64" spans="1:27" ht="15.75" thickBot="1" x14ac:dyDescent="0.3">
      <c r="A64" s="163" t="str">
        <f ca="1">CONCATENATE(INDIRECT("R[-3]C[0]",FALSE),"celkem")</f>
        <v>404celkem</v>
      </c>
      <c r="B64" s="164"/>
      <c r="C64" s="164" t="str">
        <f ca="1">INDIRECT("R[-1]C[12]",FALSE)</f>
        <v>Polná,,aut.st.</v>
      </c>
      <c r="D64" s="165"/>
      <c r="E64" s="164"/>
      <c r="F64" s="165"/>
      <c r="G64" s="231"/>
      <c r="H64" s="166"/>
      <c r="I64" s="167"/>
      <c r="J64" s="168" t="str">
        <f ca="1">INDIRECT("R[-2]C[0]",FALSE)</f>
        <v>V</v>
      </c>
      <c r="K64" s="169"/>
      <c r="L64" s="170"/>
      <c r="M64" s="171"/>
      <c r="N64" s="170"/>
      <c r="O64" s="172"/>
      <c r="P64" s="164"/>
      <c r="Q64" s="173">
        <f>SUM(Q53:Q63)</f>
        <v>0.24444444444444441</v>
      </c>
      <c r="R64" s="173">
        <f t="shared" ref="R64:T64" si="50">SUM(R53:R63)</f>
        <v>1.8749999999999933E-2</v>
      </c>
      <c r="S64" s="173">
        <f t="shared" si="50"/>
        <v>0.26319444444444434</v>
      </c>
      <c r="T64" s="173">
        <f t="shared" si="50"/>
        <v>0.23333333333333336</v>
      </c>
      <c r="U64" s="174">
        <f>SUM(U53:U63)</f>
        <v>205.8</v>
      </c>
      <c r="V64" s="175"/>
      <c r="W64" s="176">
        <f>SUM(W53:W63)</f>
        <v>42189</v>
      </c>
      <c r="Z64" s="135"/>
      <c r="AA64" s="135"/>
    </row>
    <row r="65" spans="1:27" x14ac:dyDescent="0.25">
      <c r="A65" s="177"/>
      <c r="D65" s="178"/>
      <c r="F65" s="178"/>
      <c r="H65" s="179"/>
      <c r="I65" s="180"/>
      <c r="J65" s="181"/>
      <c r="K65" s="182"/>
      <c r="L65" s="183"/>
      <c r="M65" s="136"/>
      <c r="N65" s="183"/>
      <c r="O65" s="184"/>
      <c r="Q65" s="185"/>
      <c r="R65" s="185"/>
      <c r="S65" s="185"/>
      <c r="T65" s="185"/>
      <c r="U65" s="182"/>
      <c r="W65" s="182"/>
      <c r="Z65" s="135"/>
      <c r="AA65" s="135"/>
    </row>
    <row r="66" spans="1:27" ht="15.75" thickBot="1" x14ac:dyDescent="0.3">
      <c r="I66" s="136"/>
      <c r="K66" s="187"/>
      <c r="L66" s="187"/>
      <c r="M66" s="187"/>
      <c r="N66" s="187"/>
      <c r="O66" s="188"/>
      <c r="P66" s="187"/>
      <c r="Z66" s="135"/>
      <c r="AA66" s="135"/>
    </row>
    <row r="67" spans="1:27" x14ac:dyDescent="0.25">
      <c r="A67" s="138">
        <v>405</v>
      </c>
      <c r="B67" s="139">
        <v>4005</v>
      </c>
      <c r="C67" s="139" t="s">
        <v>21</v>
      </c>
      <c r="D67" s="139"/>
      <c r="E67" s="140" t="str">
        <f t="shared" ref="E67:E80" si="51">CONCATENATE(C67,D67)</f>
        <v>X</v>
      </c>
      <c r="F67" s="139" t="s">
        <v>73</v>
      </c>
      <c r="G67" s="229">
        <v>1</v>
      </c>
      <c r="H67" s="139" t="str">
        <f t="shared" ref="H67:H80" si="52">CONCATENATE(F67,"/",G67)</f>
        <v>XXX183/1</v>
      </c>
      <c r="I67" s="141" t="s">
        <v>28</v>
      </c>
      <c r="J67" s="142" t="s">
        <v>27</v>
      </c>
      <c r="K67" s="143">
        <v>0.21944444444444444</v>
      </c>
      <c r="L67" s="144">
        <v>0.22013888888888888</v>
      </c>
      <c r="M67" s="145" t="s">
        <v>38</v>
      </c>
      <c r="N67" s="144">
        <v>0.23819444444444446</v>
      </c>
      <c r="O67" s="145" t="s">
        <v>38</v>
      </c>
      <c r="P67" s="139" t="str">
        <f t="shared" ref="P67:P69" si="53">IF(M68=O67,"OK","POZOR")</f>
        <v>OK</v>
      </c>
      <c r="Q67" s="146">
        <f t="shared" ref="Q67:Q69" si="54">IF(ISNUMBER(G67),N67-L67,IF(F67="přejezd",N67-L67,0))</f>
        <v>1.8055555555555575E-2</v>
      </c>
      <c r="R67" s="146">
        <f t="shared" ref="R67:R69" si="55">IF(ISNUMBER(G67),L67-K67,0)</f>
        <v>6.9444444444444198E-4</v>
      </c>
      <c r="S67" s="146">
        <f t="shared" ref="S67:S69" si="56">Q67+R67</f>
        <v>1.8750000000000017E-2</v>
      </c>
      <c r="T67" s="146"/>
      <c r="U67" s="139">
        <v>17</v>
      </c>
      <c r="V67" s="139">
        <f>INDEX('Počty dní'!A:E,MATCH(E67,'Počty dní'!C:C,0),4)</f>
        <v>205</v>
      </c>
      <c r="W67" s="147">
        <f t="shared" ref="W67:W80" si="57">V67*U67</f>
        <v>3485</v>
      </c>
      <c r="Z67" s="135"/>
      <c r="AA67" s="135"/>
    </row>
    <row r="68" spans="1:27" x14ac:dyDescent="0.25">
      <c r="A68" s="148">
        <v>405</v>
      </c>
      <c r="B68" s="149">
        <v>4005</v>
      </c>
      <c r="C68" s="149" t="s">
        <v>21</v>
      </c>
      <c r="D68" s="149"/>
      <c r="E68" s="150" t="str">
        <f t="shared" si="51"/>
        <v>X</v>
      </c>
      <c r="F68" s="149" t="s">
        <v>76</v>
      </c>
      <c r="G68" s="230">
        <v>1</v>
      </c>
      <c r="H68" s="149" t="str">
        <f t="shared" si="52"/>
        <v>XXX186/1</v>
      </c>
      <c r="I68" s="151" t="s">
        <v>28</v>
      </c>
      <c r="J68" s="152" t="s">
        <v>27</v>
      </c>
      <c r="K68" s="153">
        <v>0.24444444444444446</v>
      </c>
      <c r="L68" s="154">
        <v>0.24513888888888888</v>
      </c>
      <c r="M68" s="155" t="s">
        <v>38</v>
      </c>
      <c r="N68" s="154">
        <v>0.26319444444444445</v>
      </c>
      <c r="O68" s="155" t="s">
        <v>42</v>
      </c>
      <c r="P68" s="149" t="str">
        <f t="shared" si="53"/>
        <v>OK</v>
      </c>
      <c r="Q68" s="156">
        <f t="shared" si="54"/>
        <v>1.8055555555555575E-2</v>
      </c>
      <c r="R68" s="156">
        <f t="shared" si="55"/>
        <v>6.9444444444441422E-4</v>
      </c>
      <c r="S68" s="156">
        <f t="shared" si="56"/>
        <v>1.8749999999999989E-2</v>
      </c>
      <c r="T68" s="156">
        <f t="shared" ref="T68:T69" si="58">K68-N67</f>
        <v>6.2500000000000056E-3</v>
      </c>
      <c r="U68" s="149">
        <v>19</v>
      </c>
      <c r="V68" s="149">
        <f>INDEX('Počty dní'!A:E,MATCH(E68,'Počty dní'!C:C,0),4)</f>
        <v>205</v>
      </c>
      <c r="W68" s="157">
        <f t="shared" si="57"/>
        <v>3895</v>
      </c>
      <c r="Z68" s="135"/>
      <c r="AA68" s="135"/>
    </row>
    <row r="69" spans="1:27" x14ac:dyDescent="0.25">
      <c r="A69" s="148">
        <v>405</v>
      </c>
      <c r="B69" s="149">
        <v>4005</v>
      </c>
      <c r="C69" s="149" t="s">
        <v>21</v>
      </c>
      <c r="D69" s="149"/>
      <c r="E69" s="150" t="str">
        <f t="shared" si="51"/>
        <v>X</v>
      </c>
      <c r="F69" s="149" t="s">
        <v>76</v>
      </c>
      <c r="G69" s="230">
        <v>4</v>
      </c>
      <c r="H69" s="149" t="str">
        <f t="shared" si="52"/>
        <v>XXX186/4</v>
      </c>
      <c r="I69" s="151" t="s">
        <v>28</v>
      </c>
      <c r="J69" s="152" t="s">
        <v>27</v>
      </c>
      <c r="K69" s="153">
        <v>0.27777777777777779</v>
      </c>
      <c r="L69" s="154">
        <v>0.27847222222222223</v>
      </c>
      <c r="M69" s="155" t="s">
        <v>42</v>
      </c>
      <c r="N69" s="154">
        <v>0.29722222222222222</v>
      </c>
      <c r="O69" s="155" t="s">
        <v>38</v>
      </c>
      <c r="P69" s="149" t="str">
        <f t="shared" si="53"/>
        <v>OK</v>
      </c>
      <c r="Q69" s="156">
        <f t="shared" si="54"/>
        <v>1.8749999999999989E-2</v>
      </c>
      <c r="R69" s="156">
        <f t="shared" si="55"/>
        <v>6.9444444444444198E-4</v>
      </c>
      <c r="S69" s="156">
        <f t="shared" si="56"/>
        <v>1.9444444444444431E-2</v>
      </c>
      <c r="T69" s="156">
        <f t="shared" si="58"/>
        <v>1.4583333333333337E-2</v>
      </c>
      <c r="U69" s="149">
        <v>19</v>
      </c>
      <c r="V69" s="149">
        <f>INDEX('Počty dní'!A:E,MATCH(E69,'Počty dní'!C:C,0),4)</f>
        <v>205</v>
      </c>
      <c r="W69" s="157">
        <f t="shared" si="57"/>
        <v>3895</v>
      </c>
      <c r="Z69" s="135"/>
      <c r="AA69" s="135"/>
    </row>
    <row r="70" spans="1:27" x14ac:dyDescent="0.25">
      <c r="A70" s="148">
        <v>405</v>
      </c>
      <c r="B70" s="149">
        <v>4005</v>
      </c>
      <c r="C70" s="149" t="s">
        <v>21</v>
      </c>
      <c r="D70" s="149">
        <v>25</v>
      </c>
      <c r="E70" s="150" t="str">
        <f t="shared" ref="E70" si="59">CONCATENATE(C70,D70)</f>
        <v>X25</v>
      </c>
      <c r="F70" s="149" t="s">
        <v>71</v>
      </c>
      <c r="G70" s="230">
        <v>10</v>
      </c>
      <c r="H70" s="149" t="str">
        <f t="shared" ref="H70" si="60">CONCATENATE(F70,"/",G70)</f>
        <v>XXX181/10</v>
      </c>
      <c r="I70" s="151" t="s">
        <v>27</v>
      </c>
      <c r="J70" s="152" t="s">
        <v>27</v>
      </c>
      <c r="K70" s="153">
        <v>0.30208333333333331</v>
      </c>
      <c r="L70" s="154">
        <v>0.30555555555555552</v>
      </c>
      <c r="M70" s="155" t="s">
        <v>38</v>
      </c>
      <c r="N70" s="154">
        <v>0.32361111111111113</v>
      </c>
      <c r="O70" s="155" t="s">
        <v>26</v>
      </c>
      <c r="P70" s="149" t="str">
        <f t="shared" ref="P70" si="61">IF(M71=O70,"OK","POZOR")</f>
        <v>OK</v>
      </c>
      <c r="Q70" s="156">
        <f t="shared" ref="Q70" si="62">IF(ISNUMBER(G70),N70-L70,IF(F70="přejezd",N70-L70,0))</f>
        <v>1.8055555555555602E-2</v>
      </c>
      <c r="R70" s="156">
        <f t="shared" ref="R70" si="63">IF(ISNUMBER(G70),L70-K70,0)</f>
        <v>3.4722222222222099E-3</v>
      </c>
      <c r="S70" s="156">
        <f t="shared" ref="S70" si="64">Q70+R70</f>
        <v>2.1527777777777812E-2</v>
      </c>
      <c r="T70" s="156">
        <f t="shared" ref="T70" si="65">K70-N69</f>
        <v>4.8611111111110938E-3</v>
      </c>
      <c r="U70" s="149">
        <v>17.399999999999999</v>
      </c>
      <c r="V70" s="149">
        <f>INDEX('Počty dní'!A:E,MATCH(E70,'Počty dní'!C:C,0),4)</f>
        <v>205</v>
      </c>
      <c r="W70" s="157">
        <f t="shared" ref="W70:W78" si="66">V70*U70</f>
        <v>3566.9999999999995</v>
      </c>
      <c r="Z70" s="135"/>
      <c r="AA70" s="135"/>
    </row>
    <row r="71" spans="1:27" x14ac:dyDescent="0.25">
      <c r="A71" s="148">
        <v>405</v>
      </c>
      <c r="B71" s="149">
        <v>4005</v>
      </c>
      <c r="C71" s="149" t="s">
        <v>21</v>
      </c>
      <c r="D71" s="149"/>
      <c r="E71" s="150" t="str">
        <f t="shared" ref="E71:E78" si="67">CONCATENATE(C71,D71)</f>
        <v>X</v>
      </c>
      <c r="F71" s="149" t="s">
        <v>71</v>
      </c>
      <c r="G71" s="230">
        <v>11</v>
      </c>
      <c r="H71" s="149" t="str">
        <f t="shared" ref="H71:H78" si="68">CONCATENATE(F71,"/",G71)</f>
        <v>XXX181/11</v>
      </c>
      <c r="I71" s="151" t="s">
        <v>28</v>
      </c>
      <c r="J71" s="152" t="s">
        <v>27</v>
      </c>
      <c r="K71" s="153">
        <v>0.42152777777777778</v>
      </c>
      <c r="L71" s="154">
        <v>0.42499999999999999</v>
      </c>
      <c r="M71" s="155" t="s">
        <v>26</v>
      </c>
      <c r="N71" s="154">
        <v>0.46388888888888885</v>
      </c>
      <c r="O71" s="161" t="s">
        <v>39</v>
      </c>
      <c r="P71" s="149" t="str">
        <f t="shared" ref="P71:P79" si="69">IF(M72=O71,"OK","POZOR")</f>
        <v>OK</v>
      </c>
      <c r="Q71" s="156">
        <f t="shared" ref="Q71:Q80" si="70">IF(ISNUMBER(G71),N71-L71,IF(F71="přejezd",N71-L71,0))</f>
        <v>3.8888888888888862E-2</v>
      </c>
      <c r="R71" s="156">
        <f t="shared" ref="R71:R80" si="71">IF(ISNUMBER(G71),L71-K71,0)</f>
        <v>3.4722222222222099E-3</v>
      </c>
      <c r="S71" s="156">
        <f t="shared" ref="S71:S80" si="72">Q71+R71</f>
        <v>4.2361111111111072E-2</v>
      </c>
      <c r="T71" s="156">
        <f t="shared" ref="T71:T80" si="73">K71-N70</f>
        <v>9.7916666666666652E-2</v>
      </c>
      <c r="U71" s="149">
        <v>33.4</v>
      </c>
      <c r="V71" s="149">
        <f>INDEX('Počty dní'!A:E,MATCH(E71,'Počty dní'!C:C,0),4)</f>
        <v>205</v>
      </c>
      <c r="W71" s="157">
        <f t="shared" si="66"/>
        <v>6847</v>
      </c>
      <c r="Z71" s="135"/>
      <c r="AA71" s="135"/>
    </row>
    <row r="72" spans="1:27" x14ac:dyDescent="0.25">
      <c r="A72" s="148">
        <v>405</v>
      </c>
      <c r="B72" s="149">
        <v>4005</v>
      </c>
      <c r="C72" s="149" t="s">
        <v>21</v>
      </c>
      <c r="D72" s="149"/>
      <c r="E72" s="150" t="str">
        <f t="shared" si="67"/>
        <v>X</v>
      </c>
      <c r="F72" s="149" t="s">
        <v>71</v>
      </c>
      <c r="G72" s="230">
        <v>16</v>
      </c>
      <c r="H72" s="149" t="str">
        <f t="shared" si="68"/>
        <v>XXX181/16</v>
      </c>
      <c r="I72" s="151" t="s">
        <v>28</v>
      </c>
      <c r="J72" s="152" t="s">
        <v>27</v>
      </c>
      <c r="K72" s="153">
        <v>0.51250000000000007</v>
      </c>
      <c r="L72" s="154">
        <v>0.51527777777777783</v>
      </c>
      <c r="M72" s="161" t="s">
        <v>39</v>
      </c>
      <c r="N72" s="154">
        <v>0.55486111111111114</v>
      </c>
      <c r="O72" s="155" t="s">
        <v>26</v>
      </c>
      <c r="P72" s="149" t="str">
        <f t="shared" si="69"/>
        <v>OK</v>
      </c>
      <c r="Q72" s="156">
        <f t="shared" si="70"/>
        <v>3.9583333333333304E-2</v>
      </c>
      <c r="R72" s="156">
        <f t="shared" si="71"/>
        <v>2.7777777777777679E-3</v>
      </c>
      <c r="S72" s="156">
        <f t="shared" si="72"/>
        <v>4.2361111111111072E-2</v>
      </c>
      <c r="T72" s="156">
        <f t="shared" si="73"/>
        <v>4.8611111111111216E-2</v>
      </c>
      <c r="U72" s="149">
        <v>33.4</v>
      </c>
      <c r="V72" s="149">
        <f>INDEX('Počty dní'!A:E,MATCH(E72,'Počty dní'!C:C,0),4)</f>
        <v>205</v>
      </c>
      <c r="W72" s="157">
        <f t="shared" si="66"/>
        <v>6847</v>
      </c>
      <c r="Z72" s="135"/>
      <c r="AA72" s="135"/>
    </row>
    <row r="73" spans="1:27" x14ac:dyDescent="0.25">
      <c r="A73" s="148">
        <v>405</v>
      </c>
      <c r="B73" s="149">
        <v>4005</v>
      </c>
      <c r="C73" s="149" t="s">
        <v>21</v>
      </c>
      <c r="D73" s="149"/>
      <c r="E73" s="150" t="str">
        <f t="shared" si="67"/>
        <v>X</v>
      </c>
      <c r="F73" s="149" t="s">
        <v>71</v>
      </c>
      <c r="G73" s="230">
        <v>17</v>
      </c>
      <c r="H73" s="149" t="str">
        <f t="shared" si="68"/>
        <v>XXX181/17</v>
      </c>
      <c r="I73" s="151" t="s">
        <v>27</v>
      </c>
      <c r="J73" s="152" t="s">
        <v>27</v>
      </c>
      <c r="K73" s="153">
        <v>0.58819444444444446</v>
      </c>
      <c r="L73" s="154">
        <v>0.59166666666666667</v>
      </c>
      <c r="M73" s="155" t="s">
        <v>26</v>
      </c>
      <c r="N73" s="154">
        <v>0.60972222222222217</v>
      </c>
      <c r="O73" s="155" t="s">
        <v>38</v>
      </c>
      <c r="P73" s="149" t="str">
        <f t="shared" si="69"/>
        <v>OK</v>
      </c>
      <c r="Q73" s="156">
        <f t="shared" si="70"/>
        <v>1.8055555555555491E-2</v>
      </c>
      <c r="R73" s="156">
        <f t="shared" si="71"/>
        <v>3.4722222222222099E-3</v>
      </c>
      <c r="S73" s="156">
        <f t="shared" si="72"/>
        <v>2.1527777777777701E-2</v>
      </c>
      <c r="T73" s="156">
        <f t="shared" si="73"/>
        <v>3.3333333333333326E-2</v>
      </c>
      <c r="U73" s="149">
        <v>17.399999999999999</v>
      </c>
      <c r="V73" s="149">
        <f>INDEX('Počty dní'!A:E,MATCH(E73,'Počty dní'!C:C,0),4)</f>
        <v>205</v>
      </c>
      <c r="W73" s="157">
        <f t="shared" si="66"/>
        <v>3566.9999999999995</v>
      </c>
      <c r="Z73" s="135"/>
      <c r="AA73" s="135"/>
    </row>
    <row r="74" spans="1:27" x14ac:dyDescent="0.25">
      <c r="A74" s="148">
        <v>405</v>
      </c>
      <c r="B74" s="149">
        <v>4005</v>
      </c>
      <c r="C74" s="149" t="s">
        <v>21</v>
      </c>
      <c r="D74" s="149"/>
      <c r="E74" s="150" t="str">
        <f t="shared" si="67"/>
        <v>X</v>
      </c>
      <c r="F74" s="149" t="s">
        <v>72</v>
      </c>
      <c r="G74" s="230">
        <v>9</v>
      </c>
      <c r="H74" s="149" t="str">
        <f t="shared" si="68"/>
        <v>XXX201/9</v>
      </c>
      <c r="I74" s="151" t="s">
        <v>28</v>
      </c>
      <c r="J74" s="152" t="s">
        <v>27</v>
      </c>
      <c r="K74" s="153">
        <v>0.61111111111111105</v>
      </c>
      <c r="L74" s="154">
        <v>0.61319444444444449</v>
      </c>
      <c r="M74" s="155" t="s">
        <v>38</v>
      </c>
      <c r="N74" s="154">
        <v>0.63194444444444442</v>
      </c>
      <c r="O74" s="155" t="s">
        <v>25</v>
      </c>
      <c r="P74" s="149" t="str">
        <f t="shared" si="69"/>
        <v>OK</v>
      </c>
      <c r="Q74" s="156">
        <f t="shared" si="70"/>
        <v>1.8749999999999933E-2</v>
      </c>
      <c r="R74" s="156">
        <f t="shared" si="71"/>
        <v>2.083333333333437E-3</v>
      </c>
      <c r="S74" s="156">
        <f t="shared" si="72"/>
        <v>2.083333333333337E-2</v>
      </c>
      <c r="T74" s="156">
        <f t="shared" si="73"/>
        <v>1.388888888888884E-3</v>
      </c>
      <c r="U74" s="149">
        <v>15.4</v>
      </c>
      <c r="V74" s="149">
        <f>INDEX('Počty dní'!A:E,MATCH(E74,'Počty dní'!C:C,0),4)</f>
        <v>205</v>
      </c>
      <c r="W74" s="157">
        <f t="shared" si="66"/>
        <v>3157</v>
      </c>
      <c r="Z74" s="135"/>
      <c r="AA74" s="135"/>
    </row>
    <row r="75" spans="1:27" x14ac:dyDescent="0.25">
      <c r="A75" s="148">
        <v>405</v>
      </c>
      <c r="B75" s="149">
        <v>4005</v>
      </c>
      <c r="C75" s="149" t="s">
        <v>21</v>
      </c>
      <c r="D75" s="149"/>
      <c r="E75" s="150" t="str">
        <f t="shared" si="67"/>
        <v>X</v>
      </c>
      <c r="F75" s="149" t="s">
        <v>72</v>
      </c>
      <c r="G75" s="230">
        <v>12</v>
      </c>
      <c r="H75" s="149" t="str">
        <f t="shared" si="68"/>
        <v>XXX201/12</v>
      </c>
      <c r="I75" s="151" t="s">
        <v>28</v>
      </c>
      <c r="J75" s="152" t="s">
        <v>27</v>
      </c>
      <c r="K75" s="153">
        <v>0.63263888888888886</v>
      </c>
      <c r="L75" s="154">
        <v>0.6333333333333333</v>
      </c>
      <c r="M75" s="155" t="s">
        <v>25</v>
      </c>
      <c r="N75" s="154">
        <v>0.6430555555555556</v>
      </c>
      <c r="O75" s="155" t="s">
        <v>38</v>
      </c>
      <c r="P75" s="149" t="str">
        <f t="shared" si="69"/>
        <v>OK</v>
      </c>
      <c r="Q75" s="156">
        <f t="shared" si="70"/>
        <v>9.7222222222222987E-3</v>
      </c>
      <c r="R75" s="156">
        <f t="shared" si="71"/>
        <v>6.9444444444444198E-4</v>
      </c>
      <c r="S75" s="156">
        <f t="shared" si="72"/>
        <v>1.0416666666666741E-2</v>
      </c>
      <c r="T75" s="156">
        <f t="shared" si="73"/>
        <v>6.9444444444444198E-4</v>
      </c>
      <c r="U75" s="149">
        <v>8.3000000000000007</v>
      </c>
      <c r="V75" s="149">
        <f>INDEX('Počty dní'!A:E,MATCH(E75,'Počty dní'!C:C,0),4)</f>
        <v>205</v>
      </c>
      <c r="W75" s="157">
        <f t="shared" si="66"/>
        <v>1701.5000000000002</v>
      </c>
      <c r="Z75" s="135"/>
      <c r="AA75" s="135"/>
    </row>
    <row r="76" spans="1:27" x14ac:dyDescent="0.25">
      <c r="A76" s="148">
        <v>405</v>
      </c>
      <c r="B76" s="149">
        <v>4005</v>
      </c>
      <c r="C76" s="149" t="s">
        <v>21</v>
      </c>
      <c r="D76" s="149"/>
      <c r="E76" s="150" t="str">
        <f t="shared" si="67"/>
        <v>X</v>
      </c>
      <c r="F76" s="149" t="s">
        <v>73</v>
      </c>
      <c r="G76" s="230">
        <v>10</v>
      </c>
      <c r="H76" s="149" t="str">
        <f t="shared" si="68"/>
        <v>XXX183/10</v>
      </c>
      <c r="I76" s="151" t="s">
        <v>28</v>
      </c>
      <c r="J76" s="152" t="s">
        <v>27</v>
      </c>
      <c r="K76" s="153">
        <v>0.65555555555555556</v>
      </c>
      <c r="L76" s="154">
        <v>0.65763888888888888</v>
      </c>
      <c r="M76" s="155" t="s">
        <v>38</v>
      </c>
      <c r="N76" s="154">
        <v>0.67569444444444438</v>
      </c>
      <c r="O76" s="155" t="s">
        <v>38</v>
      </c>
      <c r="P76" s="149" t="str">
        <f t="shared" si="69"/>
        <v>OK</v>
      </c>
      <c r="Q76" s="156">
        <f t="shared" si="70"/>
        <v>1.8055555555555491E-2</v>
      </c>
      <c r="R76" s="156">
        <f t="shared" si="71"/>
        <v>2.0833333333333259E-3</v>
      </c>
      <c r="S76" s="156">
        <f t="shared" si="72"/>
        <v>2.0138888888888817E-2</v>
      </c>
      <c r="T76" s="156">
        <f t="shared" si="73"/>
        <v>1.2499999999999956E-2</v>
      </c>
      <c r="U76" s="149">
        <v>17</v>
      </c>
      <c r="V76" s="149">
        <f>INDEX('Počty dní'!A:E,MATCH(E76,'Počty dní'!C:C,0),4)</f>
        <v>205</v>
      </c>
      <c r="W76" s="157">
        <f t="shared" si="66"/>
        <v>3485</v>
      </c>
      <c r="Z76" s="135"/>
      <c r="AA76" s="135"/>
    </row>
    <row r="77" spans="1:27" x14ac:dyDescent="0.25">
      <c r="A77" s="148">
        <v>405</v>
      </c>
      <c r="B77" s="149">
        <v>4005</v>
      </c>
      <c r="C77" s="149" t="s">
        <v>21</v>
      </c>
      <c r="D77" s="149"/>
      <c r="E77" s="150" t="str">
        <f t="shared" si="67"/>
        <v>X</v>
      </c>
      <c r="F77" s="149" t="s">
        <v>77</v>
      </c>
      <c r="G77" s="230">
        <v>20</v>
      </c>
      <c r="H77" s="149" t="str">
        <f t="shared" si="68"/>
        <v>XXX210/20</v>
      </c>
      <c r="I77" s="151" t="s">
        <v>28</v>
      </c>
      <c r="J77" s="152" t="s">
        <v>27</v>
      </c>
      <c r="K77" s="153">
        <v>0.67569444444444438</v>
      </c>
      <c r="L77" s="154">
        <v>0.67708333333333337</v>
      </c>
      <c r="M77" s="155" t="s">
        <v>38</v>
      </c>
      <c r="N77" s="154">
        <v>0.70138888888888884</v>
      </c>
      <c r="O77" s="161" t="s">
        <v>40</v>
      </c>
      <c r="P77" s="149" t="str">
        <f t="shared" si="69"/>
        <v>OK</v>
      </c>
      <c r="Q77" s="156">
        <f t="shared" si="70"/>
        <v>2.4305555555555469E-2</v>
      </c>
      <c r="R77" s="156">
        <f t="shared" si="71"/>
        <v>1.388888888888995E-3</v>
      </c>
      <c r="S77" s="156">
        <f t="shared" si="72"/>
        <v>2.5694444444444464E-2</v>
      </c>
      <c r="T77" s="156">
        <f t="shared" si="73"/>
        <v>0</v>
      </c>
      <c r="U77" s="149">
        <v>20</v>
      </c>
      <c r="V77" s="149">
        <f>INDEX('Počty dní'!A:E,MATCH(E77,'Počty dní'!C:C,0),4)</f>
        <v>205</v>
      </c>
      <c r="W77" s="157">
        <f t="shared" si="66"/>
        <v>4100</v>
      </c>
      <c r="Z77" s="135"/>
      <c r="AA77" s="135"/>
    </row>
    <row r="78" spans="1:27" x14ac:dyDescent="0.25">
      <c r="A78" s="148">
        <v>405</v>
      </c>
      <c r="B78" s="149">
        <v>4005</v>
      </c>
      <c r="C78" s="149" t="s">
        <v>21</v>
      </c>
      <c r="D78" s="149"/>
      <c r="E78" s="150" t="str">
        <f t="shared" si="67"/>
        <v>X</v>
      </c>
      <c r="F78" s="149" t="s">
        <v>77</v>
      </c>
      <c r="G78" s="230">
        <v>19</v>
      </c>
      <c r="H78" s="149" t="str">
        <f t="shared" si="68"/>
        <v>XXX210/19</v>
      </c>
      <c r="I78" s="151" t="s">
        <v>28</v>
      </c>
      <c r="J78" s="152" t="s">
        <v>27</v>
      </c>
      <c r="K78" s="153">
        <v>0.71319444444444446</v>
      </c>
      <c r="L78" s="154">
        <v>0.71527777777777779</v>
      </c>
      <c r="M78" s="155" t="s">
        <v>40</v>
      </c>
      <c r="N78" s="154">
        <v>0.73958333333333337</v>
      </c>
      <c r="O78" s="161" t="s">
        <v>38</v>
      </c>
      <c r="P78" s="162" t="str">
        <f t="shared" si="69"/>
        <v>OK</v>
      </c>
      <c r="Q78" s="156">
        <f t="shared" si="70"/>
        <v>2.430555555555558E-2</v>
      </c>
      <c r="R78" s="156">
        <f t="shared" si="71"/>
        <v>2.0833333333333259E-3</v>
      </c>
      <c r="S78" s="156">
        <f t="shared" si="72"/>
        <v>2.6388888888888906E-2</v>
      </c>
      <c r="T78" s="156">
        <f t="shared" si="73"/>
        <v>1.1805555555555625E-2</v>
      </c>
      <c r="U78" s="149">
        <v>20</v>
      </c>
      <c r="V78" s="149">
        <f>INDEX('Počty dní'!A:E,MATCH(E78,'Počty dní'!C:C,0),4)</f>
        <v>205</v>
      </c>
      <c r="W78" s="157">
        <f t="shared" si="66"/>
        <v>4100</v>
      </c>
      <c r="Z78" s="135"/>
      <c r="AA78" s="135"/>
    </row>
    <row r="79" spans="1:27" x14ac:dyDescent="0.25">
      <c r="A79" s="148">
        <v>405</v>
      </c>
      <c r="B79" s="149">
        <v>4005</v>
      </c>
      <c r="C79" s="149" t="s">
        <v>21</v>
      </c>
      <c r="D79" s="149"/>
      <c r="E79" s="150" t="str">
        <f t="shared" si="51"/>
        <v>X</v>
      </c>
      <c r="F79" s="149" t="s">
        <v>77</v>
      </c>
      <c r="G79" s="230">
        <v>22</v>
      </c>
      <c r="H79" s="149" t="str">
        <f t="shared" si="52"/>
        <v>XXX210/22</v>
      </c>
      <c r="I79" s="151" t="s">
        <v>28</v>
      </c>
      <c r="J79" s="152" t="s">
        <v>27</v>
      </c>
      <c r="K79" s="153">
        <v>0.7597222222222223</v>
      </c>
      <c r="L79" s="154">
        <v>0.76041666666666663</v>
      </c>
      <c r="M79" s="161" t="s">
        <v>38</v>
      </c>
      <c r="N79" s="154">
        <v>0.78472222222222221</v>
      </c>
      <c r="O79" s="155" t="s">
        <v>40</v>
      </c>
      <c r="P79" s="149" t="str">
        <f t="shared" si="69"/>
        <v>OK</v>
      </c>
      <c r="Q79" s="156">
        <f t="shared" si="70"/>
        <v>2.430555555555558E-2</v>
      </c>
      <c r="R79" s="156">
        <f t="shared" si="71"/>
        <v>6.9444444444433095E-4</v>
      </c>
      <c r="S79" s="156">
        <f t="shared" si="72"/>
        <v>2.4999999999999911E-2</v>
      </c>
      <c r="T79" s="156">
        <f t="shared" si="73"/>
        <v>2.0138888888888928E-2</v>
      </c>
      <c r="U79" s="149">
        <v>20</v>
      </c>
      <c r="V79" s="149">
        <f>INDEX('Počty dní'!A:E,MATCH(E79,'Počty dní'!C:C,0),4)</f>
        <v>205</v>
      </c>
      <c r="W79" s="157">
        <f t="shared" si="57"/>
        <v>4100</v>
      </c>
      <c r="Z79" s="135"/>
      <c r="AA79" s="135"/>
    </row>
    <row r="80" spans="1:27" ht="15.75" thickBot="1" x14ac:dyDescent="0.3">
      <c r="A80" s="148">
        <v>405</v>
      </c>
      <c r="B80" s="149">
        <v>4005</v>
      </c>
      <c r="C80" s="149" t="s">
        <v>21</v>
      </c>
      <c r="D80" s="149"/>
      <c r="E80" s="150" t="str">
        <f t="shared" si="51"/>
        <v>X</v>
      </c>
      <c r="F80" s="149" t="s">
        <v>77</v>
      </c>
      <c r="G80" s="230">
        <v>21</v>
      </c>
      <c r="H80" s="149" t="str">
        <f t="shared" si="52"/>
        <v>XXX210/21</v>
      </c>
      <c r="I80" s="151" t="s">
        <v>28</v>
      </c>
      <c r="J80" s="152" t="s">
        <v>27</v>
      </c>
      <c r="K80" s="153">
        <v>0.79722222222222217</v>
      </c>
      <c r="L80" s="154">
        <v>0.79861111111111116</v>
      </c>
      <c r="M80" s="161" t="s">
        <v>40</v>
      </c>
      <c r="N80" s="154">
        <v>0.82291666666666663</v>
      </c>
      <c r="O80" s="155" t="s">
        <v>38</v>
      </c>
      <c r="P80" s="162"/>
      <c r="Q80" s="156">
        <f t="shared" si="70"/>
        <v>2.4305555555555469E-2</v>
      </c>
      <c r="R80" s="156">
        <f t="shared" si="71"/>
        <v>1.388888888888995E-3</v>
      </c>
      <c r="S80" s="156">
        <f t="shared" si="72"/>
        <v>2.5694444444444464E-2</v>
      </c>
      <c r="T80" s="156">
        <f t="shared" si="73"/>
        <v>1.2499999999999956E-2</v>
      </c>
      <c r="U80" s="149">
        <v>20</v>
      </c>
      <c r="V80" s="149">
        <f>INDEX('Počty dní'!A:E,MATCH(E80,'Počty dní'!C:C,0),4)</f>
        <v>205</v>
      </c>
      <c r="W80" s="157">
        <f t="shared" si="57"/>
        <v>4100</v>
      </c>
      <c r="Z80" s="135"/>
      <c r="AA80" s="135"/>
    </row>
    <row r="81" spans="1:27" ht="15.75" thickBot="1" x14ac:dyDescent="0.3">
      <c r="A81" s="163" t="str">
        <f ca="1">CONCATENATE(INDIRECT("R[-3]C[0]",FALSE),"celkem")</f>
        <v>405celkem</v>
      </c>
      <c r="B81" s="164"/>
      <c r="C81" s="164" t="str">
        <f ca="1">INDIRECT("R[-1]C[12]",FALSE)</f>
        <v>Polná,,aut.st.</v>
      </c>
      <c r="D81" s="165"/>
      <c r="E81" s="164"/>
      <c r="F81" s="165"/>
      <c r="G81" s="231"/>
      <c r="H81" s="166"/>
      <c r="I81" s="167"/>
      <c r="J81" s="168" t="str">
        <f ca="1">INDIRECT("R[-2]C[0]",FALSE)</f>
        <v>V</v>
      </c>
      <c r="K81" s="169"/>
      <c r="L81" s="170"/>
      <c r="M81" s="171"/>
      <c r="N81" s="170"/>
      <c r="O81" s="172"/>
      <c r="P81" s="164"/>
      <c r="Q81" s="173">
        <f>SUM(Q67:Q80)</f>
        <v>0.31319444444444422</v>
      </c>
      <c r="R81" s="173">
        <f>SUM(R67:R80)</f>
        <v>2.5694444444444547E-2</v>
      </c>
      <c r="S81" s="173">
        <f>SUM(S67:S80)</f>
        <v>0.3388888888888888</v>
      </c>
      <c r="T81" s="173">
        <f>SUM(T67:T80)</f>
        <v>0.26458333333333339</v>
      </c>
      <c r="U81" s="174">
        <f>SUM(U67:U80)</f>
        <v>277.30000000000007</v>
      </c>
      <c r="V81" s="175"/>
      <c r="W81" s="176">
        <f>SUM(W67:W80)</f>
        <v>56846.5</v>
      </c>
      <c r="Z81" s="135"/>
      <c r="AA81" s="135"/>
    </row>
    <row r="82" spans="1:27" x14ac:dyDescent="0.25">
      <c r="A82" s="177"/>
      <c r="D82" s="178"/>
      <c r="F82" s="178"/>
      <c r="H82" s="179"/>
      <c r="I82" s="180"/>
      <c r="J82" s="181"/>
      <c r="K82" s="182"/>
      <c r="L82" s="183"/>
      <c r="M82" s="136"/>
      <c r="N82" s="183"/>
      <c r="O82" s="184"/>
      <c r="Q82" s="185"/>
      <c r="R82" s="185"/>
      <c r="S82" s="185"/>
      <c r="T82" s="185"/>
      <c r="U82" s="182"/>
      <c r="W82" s="182"/>
      <c r="Z82" s="135"/>
      <c r="AA82" s="135"/>
    </row>
    <row r="83" spans="1:27" ht="15.75" thickBot="1" x14ac:dyDescent="0.3">
      <c r="I83" s="135"/>
      <c r="J83" s="135"/>
      <c r="K83" s="135"/>
      <c r="Z83" s="135"/>
      <c r="AA83" s="135"/>
    </row>
    <row r="84" spans="1:27" x14ac:dyDescent="0.25">
      <c r="A84" s="138">
        <v>406</v>
      </c>
      <c r="B84" s="139">
        <v>4006</v>
      </c>
      <c r="C84" s="139" t="s">
        <v>21</v>
      </c>
      <c r="D84" s="139"/>
      <c r="E84" s="140" t="str">
        <f t="shared" ref="E84" si="74">CONCATENATE(C84,D84)</f>
        <v>X</v>
      </c>
      <c r="F84" s="139" t="s">
        <v>72</v>
      </c>
      <c r="G84" s="229">
        <v>2</v>
      </c>
      <c r="H84" s="139" t="str">
        <f t="shared" ref="H84" si="75">CONCATENATE(F84,"/",G84)</f>
        <v>XXX201/2</v>
      </c>
      <c r="I84" s="141" t="s">
        <v>28</v>
      </c>
      <c r="J84" s="142" t="s">
        <v>28</v>
      </c>
      <c r="K84" s="143">
        <v>0.20833333333333334</v>
      </c>
      <c r="L84" s="144">
        <v>0.20972222222222223</v>
      </c>
      <c r="M84" s="145" t="s">
        <v>25</v>
      </c>
      <c r="N84" s="144">
        <v>0.21944444444444444</v>
      </c>
      <c r="O84" s="145" t="s">
        <v>38</v>
      </c>
      <c r="P84" s="139" t="str">
        <f t="shared" ref="P84:P94" si="76">IF(M85=O84,"OK","POZOR")</f>
        <v>OK</v>
      </c>
      <c r="Q84" s="146">
        <f t="shared" ref="Q84" si="77">IF(ISNUMBER(G84),N84-L84,IF(F84="přejezd",N84-L84,0))</f>
        <v>9.7222222222222154E-3</v>
      </c>
      <c r="R84" s="146">
        <f t="shared" ref="R84" si="78">IF(ISNUMBER(G84),L84-K84,0)</f>
        <v>1.388888888888884E-3</v>
      </c>
      <c r="S84" s="146">
        <f t="shared" ref="S84" si="79">Q84+R84</f>
        <v>1.1111111111111099E-2</v>
      </c>
      <c r="T84" s="146"/>
      <c r="U84" s="139">
        <v>8.3000000000000007</v>
      </c>
      <c r="V84" s="139">
        <f>INDEX('Počty dní'!A:E,MATCH(E84,'Počty dní'!C:C,0),4)</f>
        <v>205</v>
      </c>
      <c r="W84" s="147">
        <f t="shared" ref="W84" si="80">V84*U84</f>
        <v>1701.5000000000002</v>
      </c>
      <c r="Z84" s="135"/>
      <c r="AA84" s="135"/>
    </row>
    <row r="85" spans="1:27" x14ac:dyDescent="0.25">
      <c r="A85" s="148">
        <v>406</v>
      </c>
      <c r="B85" s="149">
        <v>4006</v>
      </c>
      <c r="C85" s="149" t="s">
        <v>21</v>
      </c>
      <c r="D85" s="149"/>
      <c r="E85" s="150" t="str">
        <f t="shared" ref="E85:E95" si="81">CONCATENATE(C85,D85)</f>
        <v>X</v>
      </c>
      <c r="F85" s="149" t="s">
        <v>71</v>
      </c>
      <c r="G85" s="230">
        <v>4</v>
      </c>
      <c r="H85" s="149" t="str">
        <f t="shared" ref="H85:H95" si="82">CONCATENATE(F85,"/",G85)</f>
        <v>XXX181/4</v>
      </c>
      <c r="I85" s="151" t="s">
        <v>28</v>
      </c>
      <c r="J85" s="152" t="s">
        <v>28</v>
      </c>
      <c r="K85" s="153">
        <v>0.22013888888888888</v>
      </c>
      <c r="L85" s="154">
        <v>0.22222222222222221</v>
      </c>
      <c r="M85" s="155" t="s">
        <v>38</v>
      </c>
      <c r="N85" s="154">
        <v>0.24027777777777778</v>
      </c>
      <c r="O85" s="155" t="s">
        <v>26</v>
      </c>
      <c r="P85" s="149" t="str">
        <f t="shared" si="76"/>
        <v>OK</v>
      </c>
      <c r="Q85" s="156">
        <f t="shared" ref="Q85" si="83">IF(ISNUMBER(G85),N85-L85,IF(F85="přejezd",N85-L85,0))</f>
        <v>1.8055555555555575E-2</v>
      </c>
      <c r="R85" s="156">
        <f t="shared" ref="R85" si="84">IF(ISNUMBER(G85),L85-K85,0)</f>
        <v>2.0833333333333259E-3</v>
      </c>
      <c r="S85" s="156">
        <f t="shared" ref="S85" si="85">Q85+R85</f>
        <v>2.0138888888888901E-2</v>
      </c>
      <c r="T85" s="156">
        <f t="shared" ref="T85" si="86">K85-N84</f>
        <v>6.9444444444444198E-4</v>
      </c>
      <c r="U85" s="149">
        <v>17.399999999999999</v>
      </c>
      <c r="V85" s="149">
        <f>INDEX('Počty dní'!A:E,MATCH(E85,'Počty dní'!C:C,0),4)</f>
        <v>205</v>
      </c>
      <c r="W85" s="157">
        <f t="shared" ref="W85:W95" si="87">V85*U85</f>
        <v>3566.9999999999995</v>
      </c>
      <c r="Z85" s="135"/>
      <c r="AA85" s="135"/>
    </row>
    <row r="86" spans="1:27" x14ac:dyDescent="0.25">
      <c r="A86" s="148">
        <v>406</v>
      </c>
      <c r="B86" s="149">
        <v>4006</v>
      </c>
      <c r="C86" s="149" t="s">
        <v>21</v>
      </c>
      <c r="D86" s="149"/>
      <c r="E86" s="150" t="str">
        <f t="shared" si="81"/>
        <v>X</v>
      </c>
      <c r="F86" s="149" t="s">
        <v>71</v>
      </c>
      <c r="G86" s="230">
        <v>5</v>
      </c>
      <c r="H86" s="149" t="str">
        <f t="shared" si="82"/>
        <v>XXX181/5</v>
      </c>
      <c r="I86" s="151" t="s">
        <v>28</v>
      </c>
      <c r="J86" s="152" t="s">
        <v>28</v>
      </c>
      <c r="K86" s="153">
        <v>0.25</v>
      </c>
      <c r="L86" s="154">
        <v>0.25138888888888888</v>
      </c>
      <c r="M86" s="155" t="s">
        <v>26</v>
      </c>
      <c r="N86" s="154">
        <v>0.26944444444444443</v>
      </c>
      <c r="O86" s="155" t="s">
        <v>38</v>
      </c>
      <c r="P86" s="149" t="str">
        <f t="shared" si="76"/>
        <v>OK</v>
      </c>
      <c r="Q86" s="156">
        <f t="shared" ref="Q86:Q95" si="88">IF(ISNUMBER(G86),N86-L86,IF(F86="přejezd",N86-L86,0))</f>
        <v>1.8055555555555547E-2</v>
      </c>
      <c r="R86" s="156">
        <f t="shared" ref="R86:R95" si="89">IF(ISNUMBER(G86),L86-K86,0)</f>
        <v>1.388888888888884E-3</v>
      </c>
      <c r="S86" s="156">
        <f t="shared" ref="S86:S95" si="90">Q86+R86</f>
        <v>1.9444444444444431E-2</v>
      </c>
      <c r="T86" s="156">
        <f t="shared" ref="T86:T95" si="91">K86-N85</f>
        <v>9.7222222222222154E-3</v>
      </c>
      <c r="U86" s="149">
        <v>17.399999999999999</v>
      </c>
      <c r="V86" s="149">
        <f>INDEX('Počty dní'!A:E,MATCH(E86,'Počty dní'!C:C,0),4)</f>
        <v>205</v>
      </c>
      <c r="W86" s="157">
        <f t="shared" si="87"/>
        <v>3566.9999999999995</v>
      </c>
      <c r="Z86" s="135"/>
      <c r="AA86" s="135"/>
    </row>
    <row r="87" spans="1:27" x14ac:dyDescent="0.25">
      <c r="A87" s="148">
        <v>406</v>
      </c>
      <c r="B87" s="149">
        <v>4006</v>
      </c>
      <c r="C87" s="149" t="s">
        <v>21</v>
      </c>
      <c r="D87" s="149"/>
      <c r="E87" s="150" t="str">
        <f t="shared" si="81"/>
        <v>X</v>
      </c>
      <c r="F87" s="149" t="s">
        <v>72</v>
      </c>
      <c r="G87" s="230">
        <v>1</v>
      </c>
      <c r="H87" s="149" t="str">
        <f t="shared" si="82"/>
        <v>XXX201/1</v>
      </c>
      <c r="I87" s="151" t="s">
        <v>28</v>
      </c>
      <c r="J87" s="152" t="s">
        <v>28</v>
      </c>
      <c r="K87" s="153">
        <v>0.2722222222222222</v>
      </c>
      <c r="L87" s="154">
        <v>0.27291666666666664</v>
      </c>
      <c r="M87" s="155" t="s">
        <v>38</v>
      </c>
      <c r="N87" s="154">
        <v>0.28194444444444444</v>
      </c>
      <c r="O87" s="155" t="s">
        <v>25</v>
      </c>
      <c r="P87" s="149" t="str">
        <f t="shared" si="76"/>
        <v>OK</v>
      </c>
      <c r="Q87" s="156">
        <f t="shared" si="88"/>
        <v>9.0277777777778012E-3</v>
      </c>
      <c r="R87" s="156">
        <f t="shared" si="89"/>
        <v>6.9444444444444198E-4</v>
      </c>
      <c r="S87" s="156">
        <f t="shared" si="90"/>
        <v>9.7222222222222432E-3</v>
      </c>
      <c r="T87" s="156">
        <f t="shared" si="91"/>
        <v>2.7777777777777679E-3</v>
      </c>
      <c r="U87" s="149">
        <v>8.3000000000000007</v>
      </c>
      <c r="V87" s="149">
        <f>INDEX('Počty dní'!A:E,MATCH(E87,'Počty dní'!C:C,0),4)</f>
        <v>205</v>
      </c>
      <c r="W87" s="157">
        <f t="shared" si="87"/>
        <v>1701.5000000000002</v>
      </c>
      <c r="Z87" s="135"/>
      <c r="AA87" s="135"/>
    </row>
    <row r="88" spans="1:27" x14ac:dyDescent="0.25">
      <c r="A88" s="148">
        <v>406</v>
      </c>
      <c r="B88" s="149">
        <v>4006</v>
      </c>
      <c r="C88" s="149" t="s">
        <v>21</v>
      </c>
      <c r="D88" s="149"/>
      <c r="E88" s="150" t="str">
        <f t="shared" si="81"/>
        <v>X</v>
      </c>
      <c r="F88" s="149" t="s">
        <v>72</v>
      </c>
      <c r="G88" s="230">
        <v>4</v>
      </c>
      <c r="H88" s="149" t="str">
        <f t="shared" si="82"/>
        <v>XXX201/4</v>
      </c>
      <c r="I88" s="151" t="s">
        <v>28</v>
      </c>
      <c r="J88" s="152" t="s">
        <v>28</v>
      </c>
      <c r="K88" s="153">
        <v>0.28194444444444444</v>
      </c>
      <c r="L88" s="154">
        <v>0.28263888888888888</v>
      </c>
      <c r="M88" s="155" t="s">
        <v>25</v>
      </c>
      <c r="N88" s="154">
        <v>0.30277777777777776</v>
      </c>
      <c r="O88" s="155" t="s">
        <v>38</v>
      </c>
      <c r="P88" s="149" t="str">
        <f t="shared" si="76"/>
        <v>OK</v>
      </c>
      <c r="Q88" s="156">
        <f t="shared" si="88"/>
        <v>2.0138888888888873E-2</v>
      </c>
      <c r="R88" s="156">
        <f t="shared" si="89"/>
        <v>6.9444444444444198E-4</v>
      </c>
      <c r="S88" s="156">
        <f t="shared" si="90"/>
        <v>2.0833333333333315E-2</v>
      </c>
      <c r="T88" s="156">
        <f t="shared" si="91"/>
        <v>0</v>
      </c>
      <c r="U88" s="149">
        <v>15.4</v>
      </c>
      <c r="V88" s="149">
        <f>INDEX('Počty dní'!A:E,MATCH(E88,'Počty dní'!C:C,0),4)</f>
        <v>205</v>
      </c>
      <c r="W88" s="157">
        <f t="shared" si="87"/>
        <v>3157</v>
      </c>
      <c r="Z88" s="135"/>
      <c r="AA88" s="135"/>
    </row>
    <row r="89" spans="1:27" x14ac:dyDescent="0.25">
      <c r="A89" s="148">
        <v>406</v>
      </c>
      <c r="B89" s="149">
        <v>4006</v>
      </c>
      <c r="C89" s="149" t="s">
        <v>21</v>
      </c>
      <c r="D89" s="149">
        <v>10</v>
      </c>
      <c r="E89" s="150" t="str">
        <f t="shared" si="81"/>
        <v>X10</v>
      </c>
      <c r="F89" s="149" t="s">
        <v>33</v>
      </c>
      <c r="G89" s="230"/>
      <c r="H89" s="149" t="str">
        <f t="shared" si="82"/>
        <v>přejezd/</v>
      </c>
      <c r="I89" s="151" t="s">
        <v>28</v>
      </c>
      <c r="J89" s="152" t="s">
        <v>28</v>
      </c>
      <c r="K89" s="153">
        <v>0.30277777777777776</v>
      </c>
      <c r="L89" s="154">
        <v>0.30277777777777776</v>
      </c>
      <c r="M89" s="155" t="s">
        <v>38</v>
      </c>
      <c r="N89" s="154">
        <v>0.30624999999999997</v>
      </c>
      <c r="O89" s="149" t="s">
        <v>43</v>
      </c>
      <c r="P89" s="149" t="str">
        <f t="shared" si="76"/>
        <v>OK</v>
      </c>
      <c r="Q89" s="156">
        <f t="shared" si="88"/>
        <v>3.4722222222222099E-3</v>
      </c>
      <c r="R89" s="156">
        <f t="shared" si="89"/>
        <v>0</v>
      </c>
      <c r="S89" s="156">
        <f t="shared" si="90"/>
        <v>3.4722222222222099E-3</v>
      </c>
      <c r="T89" s="156">
        <f t="shared" si="91"/>
        <v>0</v>
      </c>
      <c r="U89" s="149">
        <v>0</v>
      </c>
      <c r="V89" s="149">
        <f>INDEX('Počty dní'!A:E,MATCH(E89,'Počty dní'!C:C,0),4)</f>
        <v>195</v>
      </c>
      <c r="W89" s="157">
        <f t="shared" si="87"/>
        <v>0</v>
      </c>
      <c r="Z89" s="135"/>
      <c r="AA89" s="135"/>
    </row>
    <row r="90" spans="1:27" x14ac:dyDescent="0.25">
      <c r="A90" s="148">
        <v>406</v>
      </c>
      <c r="B90" s="149">
        <v>4006</v>
      </c>
      <c r="C90" s="149" t="s">
        <v>21</v>
      </c>
      <c r="D90" s="149">
        <v>10</v>
      </c>
      <c r="E90" s="150" t="str">
        <f t="shared" si="81"/>
        <v>X10</v>
      </c>
      <c r="F90" s="149" t="s">
        <v>71</v>
      </c>
      <c r="G90" s="230">
        <v>52</v>
      </c>
      <c r="H90" s="149" t="str">
        <f t="shared" si="82"/>
        <v>XXX181/52</v>
      </c>
      <c r="I90" s="151" t="s">
        <v>28</v>
      </c>
      <c r="J90" s="152" t="s">
        <v>28</v>
      </c>
      <c r="K90" s="153">
        <v>0.30624999999999997</v>
      </c>
      <c r="L90" s="154">
        <v>0.30763888888888891</v>
      </c>
      <c r="M90" s="149" t="s">
        <v>43</v>
      </c>
      <c r="N90" s="154">
        <v>0.31388888888888888</v>
      </c>
      <c r="O90" s="155" t="s">
        <v>38</v>
      </c>
      <c r="P90" s="149" t="str">
        <f t="shared" si="76"/>
        <v>OK</v>
      </c>
      <c r="Q90" s="156">
        <f t="shared" si="88"/>
        <v>6.2499999999999778E-3</v>
      </c>
      <c r="R90" s="156">
        <f t="shared" si="89"/>
        <v>1.3888888888889395E-3</v>
      </c>
      <c r="S90" s="156">
        <f t="shared" si="90"/>
        <v>7.6388888888889173E-3</v>
      </c>
      <c r="T90" s="156">
        <f t="shared" si="91"/>
        <v>0</v>
      </c>
      <c r="U90" s="149">
        <v>6.4</v>
      </c>
      <c r="V90" s="149">
        <f>INDEX('Počty dní'!A:E,MATCH(E90,'Počty dní'!C:C,0),4)</f>
        <v>195</v>
      </c>
      <c r="W90" s="157">
        <f t="shared" si="87"/>
        <v>1248</v>
      </c>
      <c r="Z90" s="135"/>
      <c r="AA90" s="135"/>
    </row>
    <row r="91" spans="1:27" x14ac:dyDescent="0.25">
      <c r="A91" s="148">
        <v>406</v>
      </c>
      <c r="B91" s="149">
        <v>4006</v>
      </c>
      <c r="C91" s="149" t="s">
        <v>21</v>
      </c>
      <c r="D91" s="149"/>
      <c r="E91" s="150" t="str">
        <f t="shared" si="81"/>
        <v>X</v>
      </c>
      <c r="F91" s="149" t="s">
        <v>71</v>
      </c>
      <c r="G91" s="230">
        <v>12</v>
      </c>
      <c r="H91" s="149" t="str">
        <f t="shared" si="82"/>
        <v>XXX181/12</v>
      </c>
      <c r="I91" s="151" t="s">
        <v>28</v>
      </c>
      <c r="J91" s="152" t="s">
        <v>28</v>
      </c>
      <c r="K91" s="153">
        <v>0.32361111111111113</v>
      </c>
      <c r="L91" s="154">
        <v>0.3263888888888889</v>
      </c>
      <c r="M91" s="155" t="s">
        <v>38</v>
      </c>
      <c r="N91" s="154">
        <v>0.34652777777777777</v>
      </c>
      <c r="O91" s="155" t="s">
        <v>26</v>
      </c>
      <c r="P91" s="149" t="str">
        <f t="shared" si="76"/>
        <v>OK</v>
      </c>
      <c r="Q91" s="156">
        <f t="shared" si="88"/>
        <v>2.0138888888888873E-2</v>
      </c>
      <c r="R91" s="156">
        <f t="shared" si="89"/>
        <v>2.7777777777777679E-3</v>
      </c>
      <c r="S91" s="156">
        <f t="shared" si="90"/>
        <v>2.2916666666666641E-2</v>
      </c>
      <c r="T91" s="156">
        <f t="shared" si="91"/>
        <v>9.7222222222222432E-3</v>
      </c>
      <c r="U91" s="149">
        <v>17.399999999999999</v>
      </c>
      <c r="V91" s="149">
        <f>INDEX('Počty dní'!A:E,MATCH(E91,'Počty dní'!C:C,0),4)</f>
        <v>205</v>
      </c>
      <c r="W91" s="157">
        <f t="shared" si="87"/>
        <v>3566.9999999999995</v>
      </c>
      <c r="Z91" s="135"/>
      <c r="AA91" s="135"/>
    </row>
    <row r="92" spans="1:27" x14ac:dyDescent="0.25">
      <c r="A92" s="148">
        <v>406</v>
      </c>
      <c r="B92" s="149">
        <v>4006</v>
      </c>
      <c r="C92" s="149" t="s">
        <v>21</v>
      </c>
      <c r="D92" s="149"/>
      <c r="E92" s="150" t="str">
        <f t="shared" si="81"/>
        <v>X</v>
      </c>
      <c r="F92" s="149" t="s">
        <v>71</v>
      </c>
      <c r="G92" s="230">
        <v>13</v>
      </c>
      <c r="H92" s="149" t="str">
        <f t="shared" si="82"/>
        <v>XXX181/13</v>
      </c>
      <c r="I92" s="151" t="s">
        <v>28</v>
      </c>
      <c r="J92" s="152" t="s">
        <v>28</v>
      </c>
      <c r="K92" s="153">
        <v>0.52569444444444446</v>
      </c>
      <c r="L92" s="154">
        <v>0.52916666666666667</v>
      </c>
      <c r="M92" s="161" t="s">
        <v>26</v>
      </c>
      <c r="N92" s="154">
        <v>0.56805555555555554</v>
      </c>
      <c r="O92" s="155" t="s">
        <v>39</v>
      </c>
      <c r="P92" s="149" t="str">
        <f t="shared" si="76"/>
        <v>OK</v>
      </c>
      <c r="Q92" s="156">
        <f t="shared" si="88"/>
        <v>3.8888888888888862E-2</v>
      </c>
      <c r="R92" s="156">
        <f t="shared" si="89"/>
        <v>3.4722222222222099E-3</v>
      </c>
      <c r="S92" s="156">
        <f t="shared" si="90"/>
        <v>4.2361111111111072E-2</v>
      </c>
      <c r="T92" s="156">
        <f t="shared" si="91"/>
        <v>0.1791666666666667</v>
      </c>
      <c r="U92" s="149">
        <v>33.4</v>
      </c>
      <c r="V92" s="149">
        <f>INDEX('Počty dní'!A:E,MATCH(E92,'Počty dní'!C:C,0),4)</f>
        <v>205</v>
      </c>
      <c r="W92" s="157">
        <f t="shared" si="87"/>
        <v>6847</v>
      </c>
      <c r="Z92" s="135"/>
      <c r="AA92" s="135"/>
    </row>
    <row r="93" spans="1:27" x14ac:dyDescent="0.25">
      <c r="A93" s="148">
        <v>406</v>
      </c>
      <c r="B93" s="149">
        <v>4006</v>
      </c>
      <c r="C93" s="149" t="s">
        <v>21</v>
      </c>
      <c r="D93" s="149"/>
      <c r="E93" s="150" t="str">
        <f t="shared" si="81"/>
        <v>X</v>
      </c>
      <c r="F93" s="149" t="s">
        <v>71</v>
      </c>
      <c r="G93" s="230">
        <v>20</v>
      </c>
      <c r="H93" s="149" t="str">
        <f t="shared" si="82"/>
        <v>XXX181/20</v>
      </c>
      <c r="I93" s="151" t="s">
        <v>28</v>
      </c>
      <c r="J93" s="152" t="s">
        <v>28</v>
      </c>
      <c r="K93" s="153">
        <v>0.59583333333333333</v>
      </c>
      <c r="L93" s="154">
        <v>0.59861111111111109</v>
      </c>
      <c r="M93" s="161" t="s">
        <v>39</v>
      </c>
      <c r="N93" s="154">
        <v>0.6381944444444444</v>
      </c>
      <c r="O93" s="155" t="s">
        <v>26</v>
      </c>
      <c r="P93" s="149" t="str">
        <f t="shared" si="76"/>
        <v>OK</v>
      </c>
      <c r="Q93" s="156">
        <f t="shared" si="88"/>
        <v>3.9583333333333304E-2</v>
      </c>
      <c r="R93" s="156">
        <f t="shared" si="89"/>
        <v>2.7777777777777679E-3</v>
      </c>
      <c r="S93" s="156">
        <f t="shared" si="90"/>
        <v>4.2361111111111072E-2</v>
      </c>
      <c r="T93" s="156">
        <f t="shared" si="91"/>
        <v>2.777777777777779E-2</v>
      </c>
      <c r="U93" s="149">
        <v>33.4</v>
      </c>
      <c r="V93" s="149">
        <f>INDEX('Počty dní'!A:E,MATCH(E93,'Počty dní'!C:C,0),4)</f>
        <v>205</v>
      </c>
      <c r="W93" s="157">
        <f t="shared" si="87"/>
        <v>6847</v>
      </c>
      <c r="Z93" s="135"/>
      <c r="AA93" s="135"/>
    </row>
    <row r="94" spans="1:27" x14ac:dyDescent="0.25">
      <c r="A94" s="148">
        <v>406</v>
      </c>
      <c r="B94" s="149">
        <v>4006</v>
      </c>
      <c r="C94" s="149" t="s">
        <v>21</v>
      </c>
      <c r="D94" s="149"/>
      <c r="E94" s="150" t="str">
        <f t="shared" si="81"/>
        <v>X</v>
      </c>
      <c r="F94" s="149" t="s">
        <v>74</v>
      </c>
      <c r="G94" s="230">
        <v>5</v>
      </c>
      <c r="H94" s="149" t="str">
        <f t="shared" si="82"/>
        <v>YYY182/5</v>
      </c>
      <c r="I94" s="151" t="s">
        <v>28</v>
      </c>
      <c r="J94" s="152" t="s">
        <v>28</v>
      </c>
      <c r="K94" s="153">
        <v>0.64097222222222217</v>
      </c>
      <c r="L94" s="154">
        <v>0.64236111111111105</v>
      </c>
      <c r="M94" s="161" t="s">
        <v>26</v>
      </c>
      <c r="N94" s="154">
        <v>0.66875000000000007</v>
      </c>
      <c r="O94" s="155" t="s">
        <v>38</v>
      </c>
      <c r="P94" s="149" t="str">
        <f t="shared" si="76"/>
        <v>OK</v>
      </c>
      <c r="Q94" s="156">
        <f t="shared" si="88"/>
        <v>2.6388888888889017E-2</v>
      </c>
      <c r="R94" s="156">
        <f t="shared" si="89"/>
        <v>1.388888888888884E-3</v>
      </c>
      <c r="S94" s="156">
        <f t="shared" si="90"/>
        <v>2.7777777777777901E-2</v>
      </c>
      <c r="T94" s="156">
        <f t="shared" si="91"/>
        <v>2.7777777777777679E-3</v>
      </c>
      <c r="U94" s="149">
        <v>21.6</v>
      </c>
      <c r="V94" s="149">
        <f>INDEX('Počty dní'!A:E,MATCH(E94,'Počty dní'!C:C,0),4)</f>
        <v>205</v>
      </c>
      <c r="W94" s="157">
        <f t="shared" si="87"/>
        <v>4428</v>
      </c>
      <c r="Z94" s="135"/>
      <c r="AA94" s="135"/>
    </row>
    <row r="95" spans="1:27" ht="15.75" thickBot="1" x14ac:dyDescent="0.3">
      <c r="A95" s="148">
        <v>406</v>
      </c>
      <c r="B95" s="149">
        <v>4006</v>
      </c>
      <c r="C95" s="149" t="s">
        <v>21</v>
      </c>
      <c r="D95" s="149"/>
      <c r="E95" s="150" t="str">
        <f t="shared" si="81"/>
        <v>X</v>
      </c>
      <c r="F95" s="149" t="s">
        <v>72</v>
      </c>
      <c r="G95" s="230">
        <v>11</v>
      </c>
      <c r="H95" s="149" t="str">
        <f t="shared" si="82"/>
        <v>XXX201/11</v>
      </c>
      <c r="I95" s="151" t="s">
        <v>28</v>
      </c>
      <c r="J95" s="152" t="s">
        <v>28</v>
      </c>
      <c r="K95" s="153">
        <v>0.69444444444444453</v>
      </c>
      <c r="L95" s="154">
        <v>0.69652777777777775</v>
      </c>
      <c r="M95" s="155" t="s">
        <v>38</v>
      </c>
      <c r="N95" s="154">
        <v>0.7055555555555556</v>
      </c>
      <c r="O95" s="155" t="s">
        <v>25</v>
      </c>
      <c r="P95" s="162"/>
      <c r="Q95" s="156">
        <f t="shared" si="88"/>
        <v>9.0277777777778567E-3</v>
      </c>
      <c r="R95" s="156">
        <f t="shared" si="89"/>
        <v>2.0833333333332149E-3</v>
      </c>
      <c r="S95" s="156">
        <f t="shared" si="90"/>
        <v>1.1111111111111072E-2</v>
      </c>
      <c r="T95" s="156">
        <f t="shared" si="91"/>
        <v>2.5694444444444464E-2</v>
      </c>
      <c r="U95" s="149">
        <v>8.3000000000000007</v>
      </c>
      <c r="V95" s="149">
        <f>INDEX('Počty dní'!A:E,MATCH(E95,'Počty dní'!C:C,0),4)</f>
        <v>205</v>
      </c>
      <c r="W95" s="157">
        <f t="shared" si="87"/>
        <v>1701.5000000000002</v>
      </c>
      <c r="Z95" s="135"/>
      <c r="AA95" s="135"/>
    </row>
    <row r="96" spans="1:27" ht="15.75" thickBot="1" x14ac:dyDescent="0.3">
      <c r="A96" s="163" t="str">
        <f ca="1">CONCATENATE(INDIRECT("R[-3]C[0]",FALSE),"celkem")</f>
        <v>406celkem</v>
      </c>
      <c r="B96" s="164"/>
      <c r="C96" s="164" t="str">
        <f ca="1">INDIRECT("R[-1]C[12]",FALSE)</f>
        <v>Jamné</v>
      </c>
      <c r="D96" s="165"/>
      <c r="E96" s="164"/>
      <c r="F96" s="165"/>
      <c r="G96" s="231"/>
      <c r="H96" s="166"/>
      <c r="I96" s="167"/>
      <c r="J96" s="168" t="str">
        <f ca="1">INDIRECT("R[-2]C[0]",FALSE)</f>
        <v>S</v>
      </c>
      <c r="K96" s="169"/>
      <c r="L96" s="170"/>
      <c r="M96" s="171"/>
      <c r="N96" s="170"/>
      <c r="O96" s="172"/>
      <c r="P96" s="164"/>
      <c r="Q96" s="173">
        <f>SUM(Q84:Q95)</f>
        <v>0.21875000000000011</v>
      </c>
      <c r="R96" s="173">
        <f>SUM(R84:R95)</f>
        <v>2.0138888888888762E-2</v>
      </c>
      <c r="S96" s="173">
        <f>SUM(S84:S95)</f>
        <v>0.23888888888888887</v>
      </c>
      <c r="T96" s="173">
        <f>SUM(T84:T95)</f>
        <v>0.25833333333333341</v>
      </c>
      <c r="U96" s="174">
        <f>SUM(U84:U95)</f>
        <v>187.3</v>
      </c>
      <c r="V96" s="175"/>
      <c r="W96" s="176">
        <f>SUM(W84:W95)</f>
        <v>38332.5</v>
      </c>
      <c r="Z96" s="135"/>
      <c r="AA96" s="135"/>
    </row>
    <row r="97" spans="1:27" x14ac:dyDescent="0.25">
      <c r="A97" s="177"/>
      <c r="D97" s="178"/>
      <c r="F97" s="178"/>
      <c r="H97" s="179"/>
      <c r="I97" s="180"/>
      <c r="J97" s="181"/>
      <c r="K97" s="182"/>
      <c r="L97" s="183"/>
      <c r="M97" s="136"/>
      <c r="N97" s="183"/>
      <c r="O97" s="184"/>
      <c r="Q97" s="185"/>
      <c r="R97" s="185"/>
      <c r="S97" s="185"/>
      <c r="T97" s="185"/>
      <c r="U97" s="182"/>
      <c r="W97" s="182"/>
      <c r="Z97" s="135"/>
      <c r="AA97" s="135"/>
    </row>
    <row r="98" spans="1:27" ht="15.75" thickBot="1" x14ac:dyDescent="0.3">
      <c r="I98" s="136"/>
      <c r="J98" s="135"/>
      <c r="K98" s="135"/>
      <c r="P98" s="182"/>
      <c r="Z98" s="135"/>
      <c r="AA98" s="135"/>
    </row>
    <row r="99" spans="1:27" x14ac:dyDescent="0.25">
      <c r="A99" s="138">
        <v>407</v>
      </c>
      <c r="B99" s="139">
        <v>4007</v>
      </c>
      <c r="C99" s="139" t="s">
        <v>21</v>
      </c>
      <c r="D99" s="139"/>
      <c r="E99" s="140" t="str">
        <f t="shared" ref="E99:E114" si="92">CONCATENATE(C99,D99)</f>
        <v>X</v>
      </c>
      <c r="F99" s="139" t="s">
        <v>76</v>
      </c>
      <c r="G99" s="229">
        <v>2</v>
      </c>
      <c r="H99" s="139" t="str">
        <f t="shared" ref="H99:H114" si="93">CONCATENATE(F99,"/",G99)</f>
        <v>XXX186/2</v>
      </c>
      <c r="I99" s="141" t="s">
        <v>28</v>
      </c>
      <c r="J99" s="142" t="s">
        <v>27</v>
      </c>
      <c r="K99" s="143">
        <v>0.19444444444444445</v>
      </c>
      <c r="L99" s="144">
        <v>0.19513888888888889</v>
      </c>
      <c r="M99" s="145" t="s">
        <v>42</v>
      </c>
      <c r="N99" s="144">
        <v>0.21388888888888891</v>
      </c>
      <c r="O99" s="145" t="s">
        <v>38</v>
      </c>
      <c r="P99" s="139" t="str">
        <f t="shared" ref="P99:P113" si="94">IF(M100=O99,"OK","POZOR")</f>
        <v>OK</v>
      </c>
      <c r="Q99" s="146">
        <f t="shared" ref="Q99:Q114" si="95">IF(ISNUMBER(G99),N99-L99,IF(F99="přejezd",N99-L99,0))</f>
        <v>1.8750000000000017E-2</v>
      </c>
      <c r="R99" s="146">
        <f t="shared" ref="R99:R114" si="96">IF(ISNUMBER(G99),L99-K99,0)</f>
        <v>6.9444444444444198E-4</v>
      </c>
      <c r="S99" s="146">
        <f t="shared" ref="S99:S114" si="97">Q99+R99</f>
        <v>1.9444444444444459E-2</v>
      </c>
      <c r="T99" s="146"/>
      <c r="U99" s="139">
        <v>19</v>
      </c>
      <c r="V99" s="139">
        <f>INDEX('Počty dní'!A:E,MATCH(E99,'Počty dní'!C:C,0),4)</f>
        <v>205</v>
      </c>
      <c r="W99" s="147">
        <f t="shared" ref="W99:W114" si="98">V99*U99</f>
        <v>3895</v>
      </c>
      <c r="Z99" s="135"/>
      <c r="AA99" s="135"/>
    </row>
    <row r="100" spans="1:27" x14ac:dyDescent="0.25">
      <c r="A100" s="148">
        <v>407</v>
      </c>
      <c r="B100" s="149">
        <v>4007</v>
      </c>
      <c r="C100" s="149" t="s">
        <v>21</v>
      </c>
      <c r="D100" s="149"/>
      <c r="E100" s="150" t="str">
        <f t="shared" ref="E100:E110" si="99">CONCATENATE(C100,D100)</f>
        <v>X</v>
      </c>
      <c r="F100" s="149" t="s">
        <v>77</v>
      </c>
      <c r="G100" s="230">
        <v>4</v>
      </c>
      <c r="H100" s="149" t="str">
        <f t="shared" ref="H100:H110" si="100">CONCATENATE(F100,"/",G100)</f>
        <v>XXX210/4</v>
      </c>
      <c r="I100" s="151" t="s">
        <v>28</v>
      </c>
      <c r="J100" s="152" t="s">
        <v>27</v>
      </c>
      <c r="K100" s="153">
        <v>0.21736111111111112</v>
      </c>
      <c r="L100" s="154">
        <v>0.21875</v>
      </c>
      <c r="M100" s="155" t="s">
        <v>38</v>
      </c>
      <c r="N100" s="154">
        <v>0.24305555555555555</v>
      </c>
      <c r="O100" s="161" t="s">
        <v>40</v>
      </c>
      <c r="P100" s="149" t="str">
        <f t="shared" si="94"/>
        <v>OK</v>
      </c>
      <c r="Q100" s="156">
        <f t="shared" si="95"/>
        <v>2.4305555555555552E-2</v>
      </c>
      <c r="R100" s="156">
        <f t="shared" si="96"/>
        <v>1.388888888888884E-3</v>
      </c>
      <c r="S100" s="156">
        <f t="shared" si="97"/>
        <v>2.5694444444444436E-2</v>
      </c>
      <c r="T100" s="156">
        <f t="shared" ref="T100:T114" si="101">K100-N99</f>
        <v>3.4722222222222099E-3</v>
      </c>
      <c r="U100" s="149">
        <v>20</v>
      </c>
      <c r="V100" s="149">
        <f>INDEX('Počty dní'!A:E,MATCH(E100,'Počty dní'!C:C,0),4)</f>
        <v>205</v>
      </c>
      <c r="W100" s="157">
        <f t="shared" ref="W100:W110" si="102">V100*U100</f>
        <v>4100</v>
      </c>
      <c r="Z100" s="135"/>
      <c r="AA100" s="135"/>
    </row>
    <row r="101" spans="1:27" x14ac:dyDescent="0.25">
      <c r="A101" s="148">
        <v>407</v>
      </c>
      <c r="B101" s="149">
        <v>4007</v>
      </c>
      <c r="C101" s="149" t="s">
        <v>21</v>
      </c>
      <c r="D101" s="149"/>
      <c r="E101" s="150" t="str">
        <f t="shared" si="99"/>
        <v>X</v>
      </c>
      <c r="F101" s="149" t="s">
        <v>77</v>
      </c>
      <c r="G101" s="230">
        <v>3</v>
      </c>
      <c r="H101" s="149" t="str">
        <f t="shared" si="100"/>
        <v>XXX210/3</v>
      </c>
      <c r="I101" s="151" t="s">
        <v>28</v>
      </c>
      <c r="J101" s="152" t="s">
        <v>27</v>
      </c>
      <c r="K101" s="153">
        <v>0.25208333333333333</v>
      </c>
      <c r="L101" s="154">
        <v>0.25347222222222221</v>
      </c>
      <c r="M101" s="161" t="s">
        <v>40</v>
      </c>
      <c r="N101" s="154">
        <v>0.27777777777777779</v>
      </c>
      <c r="O101" s="155" t="s">
        <v>38</v>
      </c>
      <c r="P101" s="149" t="str">
        <f t="shared" si="94"/>
        <v>OK</v>
      </c>
      <c r="Q101" s="156">
        <f t="shared" si="95"/>
        <v>2.430555555555558E-2</v>
      </c>
      <c r="R101" s="156">
        <f t="shared" si="96"/>
        <v>1.388888888888884E-3</v>
      </c>
      <c r="S101" s="156">
        <f t="shared" si="97"/>
        <v>2.5694444444444464E-2</v>
      </c>
      <c r="T101" s="156">
        <f t="shared" si="101"/>
        <v>9.0277777777777735E-3</v>
      </c>
      <c r="U101" s="149">
        <v>20</v>
      </c>
      <c r="V101" s="149">
        <f>INDEX('Počty dní'!A:E,MATCH(E101,'Počty dní'!C:C,0),4)</f>
        <v>205</v>
      </c>
      <c r="W101" s="157">
        <f t="shared" si="102"/>
        <v>4100</v>
      </c>
      <c r="Z101" s="135"/>
      <c r="AA101" s="135"/>
    </row>
    <row r="102" spans="1:27" x14ac:dyDescent="0.25">
      <c r="A102" s="148">
        <v>407</v>
      </c>
      <c r="B102" s="149">
        <v>4007</v>
      </c>
      <c r="C102" s="149" t="s">
        <v>21</v>
      </c>
      <c r="D102" s="149">
        <v>25</v>
      </c>
      <c r="E102" s="150" t="str">
        <f t="shared" si="99"/>
        <v>X25</v>
      </c>
      <c r="F102" s="149" t="s">
        <v>73</v>
      </c>
      <c r="G102" s="230">
        <v>3</v>
      </c>
      <c r="H102" s="149" t="str">
        <f t="shared" si="100"/>
        <v>XXX183/3</v>
      </c>
      <c r="I102" s="151" t="s">
        <v>28</v>
      </c>
      <c r="J102" s="152" t="s">
        <v>27</v>
      </c>
      <c r="K102" s="153">
        <v>0.27847222222222223</v>
      </c>
      <c r="L102" s="154">
        <v>0.27916666666666667</v>
      </c>
      <c r="M102" s="161" t="s">
        <v>38</v>
      </c>
      <c r="N102" s="154">
        <v>0.29722222222222222</v>
      </c>
      <c r="O102" s="155" t="s">
        <v>38</v>
      </c>
      <c r="P102" s="149" t="str">
        <f t="shared" si="94"/>
        <v>OK</v>
      </c>
      <c r="Q102" s="156">
        <f t="shared" si="95"/>
        <v>1.8055555555555547E-2</v>
      </c>
      <c r="R102" s="156">
        <f t="shared" si="96"/>
        <v>6.9444444444444198E-4</v>
      </c>
      <c r="S102" s="156">
        <f t="shared" si="97"/>
        <v>1.8749999999999989E-2</v>
      </c>
      <c r="T102" s="156">
        <f t="shared" si="101"/>
        <v>6.9444444444444198E-4</v>
      </c>
      <c r="U102" s="149">
        <v>17</v>
      </c>
      <c r="V102" s="149">
        <f>INDEX('Počty dní'!A:E,MATCH(E102,'Počty dní'!C:C,0),4)</f>
        <v>205</v>
      </c>
      <c r="W102" s="157">
        <f t="shared" si="102"/>
        <v>3485</v>
      </c>
      <c r="Z102" s="135"/>
      <c r="AA102" s="135"/>
    </row>
    <row r="103" spans="1:27" x14ac:dyDescent="0.25">
      <c r="A103" s="148">
        <v>407</v>
      </c>
      <c r="B103" s="149">
        <v>4007</v>
      </c>
      <c r="C103" s="149" t="s">
        <v>21</v>
      </c>
      <c r="D103" s="149"/>
      <c r="E103" s="150" t="str">
        <f t="shared" si="99"/>
        <v>X</v>
      </c>
      <c r="F103" s="149" t="s">
        <v>77</v>
      </c>
      <c r="G103" s="230">
        <v>8</v>
      </c>
      <c r="H103" s="149" t="str">
        <f t="shared" si="100"/>
        <v>XXX210/8</v>
      </c>
      <c r="I103" s="149" t="s">
        <v>27</v>
      </c>
      <c r="J103" s="152" t="s">
        <v>27</v>
      </c>
      <c r="K103" s="153">
        <v>0.29722222222222222</v>
      </c>
      <c r="L103" s="154">
        <v>0.2986111111111111</v>
      </c>
      <c r="M103" s="161" t="s">
        <v>38</v>
      </c>
      <c r="N103" s="154">
        <v>0.3263888888888889</v>
      </c>
      <c r="O103" s="161" t="s">
        <v>40</v>
      </c>
      <c r="P103" s="149" t="str">
        <f t="shared" si="94"/>
        <v>OK</v>
      </c>
      <c r="Q103" s="156">
        <f t="shared" si="95"/>
        <v>2.777777777777779E-2</v>
      </c>
      <c r="R103" s="156">
        <f t="shared" si="96"/>
        <v>1.388888888888884E-3</v>
      </c>
      <c r="S103" s="156">
        <f t="shared" si="97"/>
        <v>2.9166666666666674E-2</v>
      </c>
      <c r="T103" s="156">
        <f t="shared" si="101"/>
        <v>0</v>
      </c>
      <c r="U103" s="149">
        <v>20</v>
      </c>
      <c r="V103" s="149">
        <f>INDEX('Počty dní'!A:E,MATCH(E103,'Počty dní'!C:C,0),4)</f>
        <v>205</v>
      </c>
      <c r="W103" s="157">
        <f t="shared" si="102"/>
        <v>4100</v>
      </c>
      <c r="Z103" s="135"/>
      <c r="AA103" s="135"/>
    </row>
    <row r="104" spans="1:27" x14ac:dyDescent="0.25">
      <c r="A104" s="148">
        <v>407</v>
      </c>
      <c r="B104" s="149">
        <v>4007</v>
      </c>
      <c r="C104" s="149" t="s">
        <v>21</v>
      </c>
      <c r="D104" s="149"/>
      <c r="E104" s="150" t="str">
        <f t="shared" si="99"/>
        <v>X</v>
      </c>
      <c r="F104" s="149" t="s">
        <v>77</v>
      </c>
      <c r="G104" s="230">
        <v>7</v>
      </c>
      <c r="H104" s="149" t="str">
        <f t="shared" si="100"/>
        <v>XXX210/7</v>
      </c>
      <c r="I104" s="151" t="s">
        <v>28</v>
      </c>
      <c r="J104" s="152" t="s">
        <v>27</v>
      </c>
      <c r="K104" s="153">
        <v>0.33819444444444446</v>
      </c>
      <c r="L104" s="154">
        <v>0.34027777777777773</v>
      </c>
      <c r="M104" s="161" t="s">
        <v>40</v>
      </c>
      <c r="N104" s="154">
        <v>0.36458333333333331</v>
      </c>
      <c r="O104" s="155" t="s">
        <v>38</v>
      </c>
      <c r="P104" s="149" t="str">
        <f t="shared" si="94"/>
        <v>OK</v>
      </c>
      <c r="Q104" s="156">
        <f t="shared" si="95"/>
        <v>2.430555555555558E-2</v>
      </c>
      <c r="R104" s="156">
        <f t="shared" si="96"/>
        <v>2.0833333333332704E-3</v>
      </c>
      <c r="S104" s="156">
        <f t="shared" si="97"/>
        <v>2.6388888888888851E-2</v>
      </c>
      <c r="T104" s="156">
        <f t="shared" si="101"/>
        <v>1.1805555555555569E-2</v>
      </c>
      <c r="U104" s="149">
        <v>20</v>
      </c>
      <c r="V104" s="149">
        <f>INDEX('Počty dní'!A:E,MATCH(E104,'Počty dní'!C:C,0),4)</f>
        <v>205</v>
      </c>
      <c r="W104" s="157">
        <f t="shared" si="102"/>
        <v>4100</v>
      </c>
      <c r="Z104" s="135"/>
      <c r="AA104" s="135"/>
    </row>
    <row r="105" spans="1:27" x14ac:dyDescent="0.25">
      <c r="A105" s="148">
        <v>407</v>
      </c>
      <c r="B105" s="149">
        <v>4007</v>
      </c>
      <c r="C105" s="149" t="s">
        <v>21</v>
      </c>
      <c r="D105" s="149"/>
      <c r="E105" s="150" t="str">
        <f t="shared" si="99"/>
        <v>X</v>
      </c>
      <c r="F105" s="149" t="s">
        <v>73</v>
      </c>
      <c r="G105" s="230">
        <v>5</v>
      </c>
      <c r="H105" s="149" t="str">
        <f t="shared" si="100"/>
        <v>XXX183/5</v>
      </c>
      <c r="I105" s="151" t="s">
        <v>28</v>
      </c>
      <c r="J105" s="152" t="s">
        <v>27</v>
      </c>
      <c r="K105" s="153">
        <v>0.4069444444444445</v>
      </c>
      <c r="L105" s="154">
        <v>0.40763888888888888</v>
      </c>
      <c r="M105" s="155" t="s">
        <v>38</v>
      </c>
      <c r="N105" s="154">
        <v>0.42569444444444443</v>
      </c>
      <c r="O105" s="155" t="s">
        <v>38</v>
      </c>
      <c r="P105" s="149" t="str">
        <f t="shared" si="94"/>
        <v>OK</v>
      </c>
      <c r="Q105" s="156">
        <f t="shared" si="95"/>
        <v>1.8055555555555547E-2</v>
      </c>
      <c r="R105" s="156">
        <f t="shared" si="96"/>
        <v>6.9444444444438647E-4</v>
      </c>
      <c r="S105" s="156">
        <f t="shared" si="97"/>
        <v>1.8749999999999933E-2</v>
      </c>
      <c r="T105" s="156">
        <f t="shared" si="101"/>
        <v>4.2361111111111183E-2</v>
      </c>
      <c r="U105" s="149">
        <v>17</v>
      </c>
      <c r="V105" s="149">
        <f>INDEX('Počty dní'!A:E,MATCH(E105,'Počty dní'!C:C,0),4)</f>
        <v>205</v>
      </c>
      <c r="W105" s="157">
        <f t="shared" si="102"/>
        <v>3485</v>
      </c>
      <c r="Z105" s="135"/>
      <c r="AA105" s="135"/>
    </row>
    <row r="106" spans="1:27" x14ac:dyDescent="0.25">
      <c r="A106" s="148">
        <v>407</v>
      </c>
      <c r="B106" s="149">
        <v>4007</v>
      </c>
      <c r="C106" s="149" t="s">
        <v>21</v>
      </c>
      <c r="D106" s="149"/>
      <c r="E106" s="150" t="str">
        <f t="shared" si="99"/>
        <v>X</v>
      </c>
      <c r="F106" s="149" t="s">
        <v>72</v>
      </c>
      <c r="G106" s="230">
        <v>5</v>
      </c>
      <c r="H106" s="149" t="str">
        <f t="shared" si="100"/>
        <v>XXX201/5</v>
      </c>
      <c r="I106" s="151" t="s">
        <v>28</v>
      </c>
      <c r="J106" s="152" t="s">
        <v>27</v>
      </c>
      <c r="K106" s="153">
        <v>0.44513888888888892</v>
      </c>
      <c r="L106" s="154">
        <v>0.4465277777777778</v>
      </c>
      <c r="M106" s="155" t="s">
        <v>38</v>
      </c>
      <c r="N106" s="154">
        <v>0.45555555555555555</v>
      </c>
      <c r="O106" s="155" t="s">
        <v>25</v>
      </c>
      <c r="P106" s="149" t="str">
        <f t="shared" si="94"/>
        <v>OK</v>
      </c>
      <c r="Q106" s="156">
        <f t="shared" si="95"/>
        <v>9.0277777777777457E-3</v>
      </c>
      <c r="R106" s="156">
        <f t="shared" si="96"/>
        <v>1.388888888888884E-3</v>
      </c>
      <c r="S106" s="156">
        <f t="shared" si="97"/>
        <v>1.041666666666663E-2</v>
      </c>
      <c r="T106" s="156">
        <f t="shared" si="101"/>
        <v>1.9444444444444486E-2</v>
      </c>
      <c r="U106" s="149">
        <v>8.3000000000000007</v>
      </c>
      <c r="V106" s="149">
        <f>INDEX('Počty dní'!A:E,MATCH(E106,'Počty dní'!C:C,0),4)</f>
        <v>205</v>
      </c>
      <c r="W106" s="157">
        <f t="shared" si="102"/>
        <v>1701.5000000000002</v>
      </c>
      <c r="Z106" s="135"/>
      <c r="AA106" s="135"/>
    </row>
    <row r="107" spans="1:27" x14ac:dyDescent="0.25">
      <c r="A107" s="148">
        <v>407</v>
      </c>
      <c r="B107" s="149">
        <v>4007</v>
      </c>
      <c r="C107" s="149" t="s">
        <v>21</v>
      </c>
      <c r="D107" s="149"/>
      <c r="E107" s="150" t="str">
        <f t="shared" si="99"/>
        <v>X</v>
      </c>
      <c r="F107" s="149" t="s">
        <v>72</v>
      </c>
      <c r="G107" s="230">
        <v>8</v>
      </c>
      <c r="H107" s="149" t="str">
        <f t="shared" si="100"/>
        <v>XXX201/8</v>
      </c>
      <c r="I107" s="151" t="s">
        <v>28</v>
      </c>
      <c r="J107" s="152" t="s">
        <v>27</v>
      </c>
      <c r="K107" s="153">
        <v>0.45555555555555555</v>
      </c>
      <c r="L107" s="154">
        <v>0.4597222222222222</v>
      </c>
      <c r="M107" s="155" t="s">
        <v>25</v>
      </c>
      <c r="N107" s="154">
        <v>0.4694444444444445</v>
      </c>
      <c r="O107" s="155" t="s">
        <v>38</v>
      </c>
      <c r="P107" s="149" t="str">
        <f t="shared" si="94"/>
        <v>OK</v>
      </c>
      <c r="Q107" s="156">
        <f t="shared" si="95"/>
        <v>9.7222222222222987E-3</v>
      </c>
      <c r="R107" s="156">
        <f t="shared" si="96"/>
        <v>4.1666666666666519E-3</v>
      </c>
      <c r="S107" s="156">
        <f t="shared" si="97"/>
        <v>1.3888888888888951E-2</v>
      </c>
      <c r="T107" s="156">
        <f t="shared" si="101"/>
        <v>0</v>
      </c>
      <c r="U107" s="149">
        <v>8.3000000000000007</v>
      </c>
      <c r="V107" s="149">
        <f>INDEX('Počty dní'!A:E,MATCH(E107,'Počty dní'!C:C,0),4)</f>
        <v>205</v>
      </c>
      <c r="W107" s="157">
        <f t="shared" si="102"/>
        <v>1701.5000000000002</v>
      </c>
      <c r="Z107" s="135"/>
      <c r="AA107" s="135"/>
    </row>
    <row r="108" spans="1:27" x14ac:dyDescent="0.25">
      <c r="A108" s="148">
        <v>407</v>
      </c>
      <c r="B108" s="149">
        <v>4007</v>
      </c>
      <c r="C108" s="149" t="s">
        <v>21</v>
      </c>
      <c r="D108" s="149"/>
      <c r="E108" s="150" t="str">
        <f t="shared" si="99"/>
        <v>X</v>
      </c>
      <c r="F108" s="149" t="s">
        <v>72</v>
      </c>
      <c r="G108" s="230">
        <v>7</v>
      </c>
      <c r="H108" s="149" t="str">
        <f t="shared" si="100"/>
        <v>XXX201/7</v>
      </c>
      <c r="I108" s="151" t="s">
        <v>28</v>
      </c>
      <c r="J108" s="152" t="s">
        <v>27</v>
      </c>
      <c r="K108" s="153">
        <v>0.52777777777777779</v>
      </c>
      <c r="L108" s="154">
        <v>0.52986111111111112</v>
      </c>
      <c r="M108" s="155" t="s">
        <v>38</v>
      </c>
      <c r="N108" s="154">
        <v>0.54861111111111105</v>
      </c>
      <c r="O108" s="155" t="s">
        <v>25</v>
      </c>
      <c r="P108" s="149" t="str">
        <f t="shared" si="94"/>
        <v>OK</v>
      </c>
      <c r="Q108" s="156">
        <f t="shared" si="95"/>
        <v>1.8749999999999933E-2</v>
      </c>
      <c r="R108" s="156">
        <f t="shared" si="96"/>
        <v>2.0833333333333259E-3</v>
      </c>
      <c r="S108" s="156">
        <f t="shared" si="97"/>
        <v>2.0833333333333259E-2</v>
      </c>
      <c r="T108" s="156">
        <f t="shared" si="101"/>
        <v>5.8333333333333293E-2</v>
      </c>
      <c r="U108" s="149">
        <v>15.4</v>
      </c>
      <c r="V108" s="149">
        <f>INDEX('Počty dní'!A:E,MATCH(E108,'Počty dní'!C:C,0),4)</f>
        <v>205</v>
      </c>
      <c r="W108" s="157">
        <f t="shared" si="102"/>
        <v>3157</v>
      </c>
      <c r="Z108" s="135"/>
      <c r="AA108" s="135"/>
    </row>
    <row r="109" spans="1:27" x14ac:dyDescent="0.25">
      <c r="A109" s="148">
        <v>407</v>
      </c>
      <c r="B109" s="149">
        <v>4007</v>
      </c>
      <c r="C109" s="149" t="s">
        <v>21</v>
      </c>
      <c r="D109" s="149"/>
      <c r="E109" s="150" t="str">
        <f t="shared" si="99"/>
        <v>X</v>
      </c>
      <c r="F109" s="149" t="s">
        <v>72</v>
      </c>
      <c r="G109" s="230">
        <v>10</v>
      </c>
      <c r="H109" s="149" t="str">
        <f t="shared" si="100"/>
        <v>XXX201/10</v>
      </c>
      <c r="I109" s="151" t="s">
        <v>28</v>
      </c>
      <c r="J109" s="152" t="s">
        <v>27</v>
      </c>
      <c r="K109" s="153">
        <v>0.54861111111111105</v>
      </c>
      <c r="L109" s="154">
        <v>0.54999999999999993</v>
      </c>
      <c r="M109" s="155" t="s">
        <v>25</v>
      </c>
      <c r="N109" s="154">
        <v>0.55972222222222223</v>
      </c>
      <c r="O109" s="155" t="s">
        <v>38</v>
      </c>
      <c r="P109" s="149" t="str">
        <f t="shared" si="94"/>
        <v>OK</v>
      </c>
      <c r="Q109" s="156">
        <f t="shared" si="95"/>
        <v>9.7222222222222987E-3</v>
      </c>
      <c r="R109" s="156">
        <f t="shared" si="96"/>
        <v>1.388888888888884E-3</v>
      </c>
      <c r="S109" s="156">
        <f t="shared" si="97"/>
        <v>1.1111111111111183E-2</v>
      </c>
      <c r="T109" s="156">
        <f t="shared" si="101"/>
        <v>0</v>
      </c>
      <c r="U109" s="149">
        <v>8.3000000000000007</v>
      </c>
      <c r="V109" s="149">
        <f>INDEX('Počty dní'!A:E,MATCH(E109,'Počty dní'!C:C,0),4)</f>
        <v>205</v>
      </c>
      <c r="W109" s="157">
        <f t="shared" si="102"/>
        <v>1701.5000000000002</v>
      </c>
      <c r="Z109" s="135"/>
      <c r="AA109" s="135"/>
    </row>
    <row r="110" spans="1:27" x14ac:dyDescent="0.25">
      <c r="A110" s="148">
        <v>407</v>
      </c>
      <c r="B110" s="149">
        <v>4007</v>
      </c>
      <c r="C110" s="149" t="s">
        <v>21</v>
      </c>
      <c r="D110" s="149"/>
      <c r="E110" s="150" t="str">
        <f t="shared" si="99"/>
        <v>X</v>
      </c>
      <c r="F110" s="149" t="s">
        <v>71</v>
      </c>
      <c r="G110" s="230">
        <v>18</v>
      </c>
      <c r="H110" s="149" t="str">
        <f t="shared" si="100"/>
        <v>XXX181/18</v>
      </c>
      <c r="I110" s="151" t="s">
        <v>28</v>
      </c>
      <c r="J110" s="152" t="s">
        <v>27</v>
      </c>
      <c r="K110" s="153">
        <v>0.57430555555555551</v>
      </c>
      <c r="L110" s="154">
        <v>0.57638888888888895</v>
      </c>
      <c r="M110" s="155" t="s">
        <v>38</v>
      </c>
      <c r="N110" s="154">
        <v>0.59652777777777777</v>
      </c>
      <c r="O110" s="155" t="s">
        <v>26</v>
      </c>
      <c r="P110" s="149" t="str">
        <f t="shared" si="94"/>
        <v>OK</v>
      </c>
      <c r="Q110" s="156">
        <f t="shared" si="95"/>
        <v>2.0138888888888817E-2</v>
      </c>
      <c r="R110" s="156">
        <f t="shared" si="96"/>
        <v>2.083333333333437E-3</v>
      </c>
      <c r="S110" s="156">
        <f t="shared" si="97"/>
        <v>2.2222222222222254E-2</v>
      </c>
      <c r="T110" s="156">
        <f t="shared" si="101"/>
        <v>1.4583333333333282E-2</v>
      </c>
      <c r="U110" s="149">
        <v>17.399999999999999</v>
      </c>
      <c r="V110" s="149">
        <f>INDEX('Počty dní'!A:E,MATCH(E110,'Počty dní'!C:C,0),4)</f>
        <v>205</v>
      </c>
      <c r="W110" s="157">
        <f t="shared" si="102"/>
        <v>3566.9999999999995</v>
      </c>
      <c r="Z110" s="135"/>
      <c r="AA110" s="135"/>
    </row>
    <row r="111" spans="1:27" x14ac:dyDescent="0.25">
      <c r="A111" s="148">
        <v>407</v>
      </c>
      <c r="B111" s="149">
        <v>4007</v>
      </c>
      <c r="C111" s="149" t="s">
        <v>21</v>
      </c>
      <c r="D111" s="149">
        <v>25</v>
      </c>
      <c r="E111" s="150" t="str">
        <f t="shared" si="92"/>
        <v>X25</v>
      </c>
      <c r="F111" s="149" t="s">
        <v>71</v>
      </c>
      <c r="G111" s="230">
        <v>19</v>
      </c>
      <c r="H111" s="149" t="str">
        <f t="shared" si="93"/>
        <v>XXX181/19</v>
      </c>
      <c r="I111" s="151" t="s">
        <v>27</v>
      </c>
      <c r="J111" s="152" t="s">
        <v>27</v>
      </c>
      <c r="K111" s="153">
        <v>0.6020833333333333</v>
      </c>
      <c r="L111" s="154">
        <v>0.60555555555555551</v>
      </c>
      <c r="M111" s="155" t="s">
        <v>26</v>
      </c>
      <c r="N111" s="154">
        <v>0.62361111111111112</v>
      </c>
      <c r="O111" s="155" t="s">
        <v>38</v>
      </c>
      <c r="P111" s="149" t="str">
        <f t="shared" si="94"/>
        <v>OK</v>
      </c>
      <c r="Q111" s="156">
        <f t="shared" si="95"/>
        <v>1.8055555555555602E-2</v>
      </c>
      <c r="R111" s="156">
        <f t="shared" si="96"/>
        <v>3.4722222222222099E-3</v>
      </c>
      <c r="S111" s="156">
        <f t="shared" si="97"/>
        <v>2.1527777777777812E-2</v>
      </c>
      <c r="T111" s="156">
        <f t="shared" si="101"/>
        <v>5.5555555555555358E-3</v>
      </c>
      <c r="U111" s="149">
        <v>17.399999999999999</v>
      </c>
      <c r="V111" s="149">
        <f>INDEX('Počty dní'!A:E,MATCH(E111,'Počty dní'!C:C,0),4)</f>
        <v>205</v>
      </c>
      <c r="W111" s="157">
        <f t="shared" si="98"/>
        <v>3566.9999999999995</v>
      </c>
      <c r="Z111" s="135"/>
      <c r="AA111" s="135"/>
    </row>
    <row r="112" spans="1:27" x14ac:dyDescent="0.25">
      <c r="A112" s="148">
        <v>407</v>
      </c>
      <c r="B112" s="149">
        <v>4007</v>
      </c>
      <c r="C112" s="149" t="s">
        <v>21</v>
      </c>
      <c r="D112" s="149"/>
      <c r="E112" s="150" t="str">
        <f t="shared" si="92"/>
        <v>X</v>
      </c>
      <c r="F112" s="149" t="s">
        <v>77</v>
      </c>
      <c r="G112" s="230">
        <v>18</v>
      </c>
      <c r="H112" s="149" t="str">
        <f t="shared" si="93"/>
        <v>XXX210/18</v>
      </c>
      <c r="I112" s="151" t="s">
        <v>28</v>
      </c>
      <c r="J112" s="152" t="s">
        <v>27</v>
      </c>
      <c r="K112" s="153">
        <v>0.63402777777777775</v>
      </c>
      <c r="L112" s="154">
        <v>0.63541666666666663</v>
      </c>
      <c r="M112" s="155" t="s">
        <v>38</v>
      </c>
      <c r="N112" s="154">
        <v>0.65972222222222221</v>
      </c>
      <c r="O112" s="161" t="s">
        <v>40</v>
      </c>
      <c r="P112" s="149" t="str">
        <f t="shared" si="94"/>
        <v>OK</v>
      </c>
      <c r="Q112" s="156">
        <f t="shared" si="95"/>
        <v>2.430555555555558E-2</v>
      </c>
      <c r="R112" s="156">
        <f t="shared" si="96"/>
        <v>1.388888888888884E-3</v>
      </c>
      <c r="S112" s="156">
        <f t="shared" si="97"/>
        <v>2.5694444444444464E-2</v>
      </c>
      <c r="T112" s="156">
        <f t="shared" si="101"/>
        <v>1.041666666666663E-2</v>
      </c>
      <c r="U112" s="149">
        <v>20</v>
      </c>
      <c r="V112" s="149">
        <f>INDEX('Počty dní'!A:E,MATCH(E112,'Počty dní'!C:C,0),4)</f>
        <v>205</v>
      </c>
      <c r="W112" s="157">
        <f t="shared" si="98"/>
        <v>4100</v>
      </c>
      <c r="Z112" s="135"/>
      <c r="AA112" s="135"/>
    </row>
    <row r="113" spans="1:27" x14ac:dyDescent="0.25">
      <c r="A113" s="148">
        <v>407</v>
      </c>
      <c r="B113" s="149">
        <v>4007</v>
      </c>
      <c r="C113" s="149" t="s">
        <v>21</v>
      </c>
      <c r="D113" s="149"/>
      <c r="E113" s="150" t="str">
        <f t="shared" si="92"/>
        <v>X</v>
      </c>
      <c r="F113" s="149" t="s">
        <v>77</v>
      </c>
      <c r="G113" s="230">
        <v>17</v>
      </c>
      <c r="H113" s="149" t="str">
        <f t="shared" si="93"/>
        <v>XXX210/17</v>
      </c>
      <c r="I113" s="151" t="s">
        <v>28</v>
      </c>
      <c r="J113" s="152" t="s">
        <v>27</v>
      </c>
      <c r="K113" s="153">
        <v>0.67152777777777783</v>
      </c>
      <c r="L113" s="154">
        <v>0.67361111111111116</v>
      </c>
      <c r="M113" s="161" t="s">
        <v>40</v>
      </c>
      <c r="N113" s="154">
        <v>0.69791666666666663</v>
      </c>
      <c r="O113" s="155" t="s">
        <v>38</v>
      </c>
      <c r="P113" s="149" t="str">
        <f t="shared" si="94"/>
        <v>OK</v>
      </c>
      <c r="Q113" s="156">
        <f t="shared" si="95"/>
        <v>2.4305555555555469E-2</v>
      </c>
      <c r="R113" s="156">
        <f t="shared" si="96"/>
        <v>2.0833333333333259E-3</v>
      </c>
      <c r="S113" s="156">
        <f t="shared" si="97"/>
        <v>2.6388888888888795E-2</v>
      </c>
      <c r="T113" s="156">
        <f t="shared" si="101"/>
        <v>1.1805555555555625E-2</v>
      </c>
      <c r="U113" s="149">
        <v>20</v>
      </c>
      <c r="V113" s="149">
        <f>INDEX('Počty dní'!A:E,MATCH(E113,'Počty dní'!C:C,0),4)</f>
        <v>205</v>
      </c>
      <c r="W113" s="157">
        <f t="shared" si="98"/>
        <v>4100</v>
      </c>
      <c r="Z113" s="135"/>
      <c r="AA113" s="135"/>
    </row>
    <row r="114" spans="1:27" ht="15.75" thickBot="1" x14ac:dyDescent="0.3">
      <c r="A114" s="148">
        <v>407</v>
      </c>
      <c r="B114" s="149">
        <v>4007</v>
      </c>
      <c r="C114" s="149" t="s">
        <v>21</v>
      </c>
      <c r="D114" s="149"/>
      <c r="E114" s="150" t="str">
        <f t="shared" si="92"/>
        <v>X</v>
      </c>
      <c r="F114" s="149" t="s">
        <v>76</v>
      </c>
      <c r="G114" s="230">
        <v>7</v>
      </c>
      <c r="H114" s="149" t="str">
        <f t="shared" si="93"/>
        <v>XXX186/7</v>
      </c>
      <c r="I114" s="151" t="s">
        <v>28</v>
      </c>
      <c r="J114" s="152" t="s">
        <v>27</v>
      </c>
      <c r="K114" s="153">
        <v>0.70277777777777783</v>
      </c>
      <c r="L114" s="154">
        <v>0.70347222222222217</v>
      </c>
      <c r="M114" s="155" t="s">
        <v>38</v>
      </c>
      <c r="N114" s="154">
        <v>0.72152777777777777</v>
      </c>
      <c r="O114" s="155" t="s">
        <v>42</v>
      </c>
      <c r="P114" s="162"/>
      <c r="Q114" s="156">
        <f t="shared" si="95"/>
        <v>1.8055555555555602E-2</v>
      </c>
      <c r="R114" s="156">
        <f t="shared" si="96"/>
        <v>6.9444444444433095E-4</v>
      </c>
      <c r="S114" s="156">
        <f t="shared" si="97"/>
        <v>1.8749999999999933E-2</v>
      </c>
      <c r="T114" s="156">
        <f t="shared" si="101"/>
        <v>4.8611111111112049E-3</v>
      </c>
      <c r="U114" s="149">
        <v>19</v>
      </c>
      <c r="V114" s="149">
        <f>INDEX('Počty dní'!A:E,MATCH(E114,'Počty dní'!C:C,0),4)</f>
        <v>205</v>
      </c>
      <c r="W114" s="157">
        <f t="shared" si="98"/>
        <v>3895</v>
      </c>
      <c r="Z114" s="135"/>
      <c r="AA114" s="135"/>
    </row>
    <row r="115" spans="1:27" ht="15.75" thickBot="1" x14ac:dyDescent="0.3">
      <c r="A115" s="163" t="str">
        <f ca="1">CONCATENATE(INDIRECT("R[-3]C[0]",FALSE),"celkem")</f>
        <v>407celkem</v>
      </c>
      <c r="B115" s="164"/>
      <c r="C115" s="164" t="str">
        <f ca="1">INDIRECT("R[-1]C[12]",FALSE)</f>
        <v>Kyjov</v>
      </c>
      <c r="D115" s="165"/>
      <c r="E115" s="164"/>
      <c r="F115" s="165"/>
      <c r="G115" s="231"/>
      <c r="H115" s="166"/>
      <c r="I115" s="167"/>
      <c r="J115" s="168" t="str">
        <f ca="1">INDIRECT("R[-2]C[0]",FALSE)</f>
        <v>V</v>
      </c>
      <c r="K115" s="169"/>
      <c r="L115" s="170"/>
      <c r="M115" s="171"/>
      <c r="N115" s="170"/>
      <c r="O115" s="172"/>
      <c r="P115" s="164"/>
      <c r="Q115" s="173">
        <f>SUM(Q99:Q114)</f>
        <v>0.30763888888888896</v>
      </c>
      <c r="R115" s="173">
        <f t="shared" ref="R115:T115" si="103">SUM(R99:R114)</f>
        <v>2.7083333333333126E-2</v>
      </c>
      <c r="S115" s="173">
        <f t="shared" si="103"/>
        <v>0.33472222222222209</v>
      </c>
      <c r="T115" s="173">
        <f t="shared" si="103"/>
        <v>0.19236111111111123</v>
      </c>
      <c r="U115" s="174">
        <f>SUM(U99:U114)</f>
        <v>267.10000000000002</v>
      </c>
      <c r="V115" s="175"/>
      <c r="W115" s="176">
        <f>SUM(W99:W114)</f>
        <v>54755.5</v>
      </c>
      <c r="Z115" s="135"/>
      <c r="AA115" s="135"/>
    </row>
    <row r="116" spans="1:27" x14ac:dyDescent="0.25">
      <c r="I116" s="136"/>
      <c r="J116" s="135"/>
      <c r="L116" s="187"/>
      <c r="M116" s="188"/>
      <c r="N116" s="187"/>
      <c r="O116" s="188"/>
      <c r="P116" s="182"/>
      <c r="Z116" s="135"/>
      <c r="AA116" s="135"/>
    </row>
    <row r="117" spans="1:27" ht="15.75" thickBot="1" x14ac:dyDescent="0.3">
      <c r="Z117" s="135"/>
      <c r="AA117" s="135"/>
    </row>
    <row r="118" spans="1:27" x14ac:dyDescent="0.25">
      <c r="A118" s="138">
        <v>408</v>
      </c>
      <c r="B118" s="139">
        <v>4008</v>
      </c>
      <c r="C118" s="139" t="s">
        <v>21</v>
      </c>
      <c r="D118" s="139"/>
      <c r="E118" s="140" t="str">
        <f>CONCATENATE(C118,D118)</f>
        <v>X</v>
      </c>
      <c r="F118" s="139" t="s">
        <v>112</v>
      </c>
      <c r="G118" s="229">
        <v>2</v>
      </c>
      <c r="H118" s="139" t="str">
        <f>CONCATENATE(F118,"/",G118)</f>
        <v>XXX109/2</v>
      </c>
      <c r="I118" s="190" t="s">
        <v>28</v>
      </c>
      <c r="J118" s="142" t="s">
        <v>27</v>
      </c>
      <c r="K118" s="143">
        <v>0.1875</v>
      </c>
      <c r="L118" s="144">
        <v>0.18888888888888888</v>
      </c>
      <c r="M118" s="145" t="s">
        <v>113</v>
      </c>
      <c r="N118" s="144">
        <v>0.22222222222222221</v>
      </c>
      <c r="O118" s="145" t="s">
        <v>26</v>
      </c>
      <c r="P118" s="139" t="str">
        <f t="shared" ref="P118:P124" si="104">IF(M119=O118,"OK","POZOR")</f>
        <v>OK</v>
      </c>
      <c r="Q118" s="146">
        <f t="shared" ref="Q118:Q125" si="105">IF(ISNUMBER(G118),N118-L118,IF(F118="přejezd",N118-L118,0))</f>
        <v>3.3333333333333326E-2</v>
      </c>
      <c r="R118" s="146">
        <f t="shared" ref="R118:R125" si="106">IF(ISNUMBER(G118),L118-K118,0)</f>
        <v>1.388888888888884E-3</v>
      </c>
      <c r="S118" s="146">
        <f t="shared" ref="S118:S125" si="107">Q118+R118</f>
        <v>3.472222222222221E-2</v>
      </c>
      <c r="T118" s="146"/>
      <c r="U118" s="139">
        <v>30.4</v>
      </c>
      <c r="V118" s="139">
        <f>INDEX('Počty dní'!A:E,MATCH(E118,'Počty dní'!C:C,0),4)</f>
        <v>205</v>
      </c>
      <c r="W118" s="147">
        <f>V118*U118</f>
        <v>6232</v>
      </c>
      <c r="Z118" s="135"/>
      <c r="AA118" s="135"/>
    </row>
    <row r="119" spans="1:27" x14ac:dyDescent="0.25">
      <c r="A119" s="148">
        <v>408</v>
      </c>
      <c r="B119" s="149">
        <v>4008</v>
      </c>
      <c r="C119" s="149" t="s">
        <v>21</v>
      </c>
      <c r="D119" s="149"/>
      <c r="E119" s="150" t="str">
        <f>CONCATENATE(C119,D119)</f>
        <v>X</v>
      </c>
      <c r="F119" s="149" t="s">
        <v>112</v>
      </c>
      <c r="G119" s="230">
        <v>1</v>
      </c>
      <c r="H119" s="149" t="str">
        <f>CONCATENATE(F119,"/",G119)</f>
        <v>XXX109/1</v>
      </c>
      <c r="I119" s="191" t="s">
        <v>28</v>
      </c>
      <c r="J119" s="152" t="s">
        <v>27</v>
      </c>
      <c r="K119" s="153">
        <v>0.23472222222222219</v>
      </c>
      <c r="L119" s="154">
        <v>0.23611111111111113</v>
      </c>
      <c r="M119" s="155" t="s">
        <v>26</v>
      </c>
      <c r="N119" s="154">
        <v>0.26805555555555555</v>
      </c>
      <c r="O119" s="155" t="s">
        <v>113</v>
      </c>
      <c r="P119" s="149" t="str">
        <f t="shared" si="104"/>
        <v>OK</v>
      </c>
      <c r="Q119" s="156">
        <f t="shared" ref="Q119:Q122" si="108">IF(ISNUMBER(G119),N119-L119,IF(F119="přejezd",N119-L119,0))</f>
        <v>3.1944444444444414E-2</v>
      </c>
      <c r="R119" s="156">
        <f t="shared" ref="R119:R122" si="109">IF(ISNUMBER(G119),L119-K119,0)</f>
        <v>1.3888888888889395E-3</v>
      </c>
      <c r="S119" s="156">
        <f t="shared" ref="S119:S122" si="110">Q119+R119</f>
        <v>3.3333333333333354E-2</v>
      </c>
      <c r="T119" s="156">
        <f t="shared" ref="T119:T122" si="111">K119-N118</f>
        <v>1.2499999999999983E-2</v>
      </c>
      <c r="U119" s="149">
        <v>30.4</v>
      </c>
      <c r="V119" s="149">
        <f>INDEX('Počty dní'!A:E,MATCH(E119,'Počty dní'!C:C,0),4)</f>
        <v>205</v>
      </c>
      <c r="W119" s="157">
        <f>V119*U119</f>
        <v>6232</v>
      </c>
      <c r="Z119" s="135"/>
      <c r="AA119" s="135"/>
    </row>
    <row r="120" spans="1:27" x14ac:dyDescent="0.25">
      <c r="A120" s="148">
        <v>408</v>
      </c>
      <c r="B120" s="149">
        <v>4008</v>
      </c>
      <c r="C120" s="149" t="s">
        <v>21</v>
      </c>
      <c r="D120" s="149"/>
      <c r="E120" s="150" t="str">
        <f t="shared" ref="E120:E122" si="112">CONCATENATE(C120,D120)</f>
        <v>X</v>
      </c>
      <c r="F120" s="149" t="s">
        <v>112</v>
      </c>
      <c r="G120" s="230">
        <v>6</v>
      </c>
      <c r="H120" s="149" t="str">
        <f t="shared" ref="H120:H122" si="113">CONCATENATE(F120,"/",G120)</f>
        <v>XXX109/6</v>
      </c>
      <c r="I120" s="191" t="s">
        <v>27</v>
      </c>
      <c r="J120" s="152" t="s">
        <v>27</v>
      </c>
      <c r="K120" s="153">
        <v>0.27083333333333331</v>
      </c>
      <c r="L120" s="154">
        <v>0.2722222222222222</v>
      </c>
      <c r="M120" s="155" t="s">
        <v>113</v>
      </c>
      <c r="N120" s="154">
        <v>0.30555555555555552</v>
      </c>
      <c r="O120" s="155" t="s">
        <v>26</v>
      </c>
      <c r="P120" s="149" t="str">
        <f t="shared" si="104"/>
        <v>OK</v>
      </c>
      <c r="Q120" s="156">
        <f t="shared" si="108"/>
        <v>3.3333333333333326E-2</v>
      </c>
      <c r="R120" s="156">
        <f t="shared" si="109"/>
        <v>1.388888888888884E-3</v>
      </c>
      <c r="S120" s="156">
        <f t="shared" si="110"/>
        <v>3.472222222222221E-2</v>
      </c>
      <c r="T120" s="156">
        <f t="shared" si="111"/>
        <v>2.7777777777777679E-3</v>
      </c>
      <c r="U120" s="149">
        <v>30.4</v>
      </c>
      <c r="V120" s="149">
        <f>INDEX('Počty dní'!A:E,MATCH(E120,'Počty dní'!C:C,0),4)</f>
        <v>205</v>
      </c>
      <c r="W120" s="157">
        <f t="shared" ref="W120:W122" si="114">V120*U120</f>
        <v>6232</v>
      </c>
      <c r="Z120" s="135"/>
      <c r="AA120" s="135"/>
    </row>
    <row r="121" spans="1:27" x14ac:dyDescent="0.25">
      <c r="A121" s="148">
        <v>408</v>
      </c>
      <c r="B121" s="149">
        <v>4008</v>
      </c>
      <c r="C121" s="149" t="s">
        <v>21</v>
      </c>
      <c r="D121" s="149"/>
      <c r="E121" s="150" t="str">
        <f t="shared" si="112"/>
        <v>X</v>
      </c>
      <c r="F121" s="149" t="s">
        <v>112</v>
      </c>
      <c r="G121" s="230">
        <v>7</v>
      </c>
      <c r="H121" s="149" t="str">
        <f t="shared" si="113"/>
        <v>XXX109/7</v>
      </c>
      <c r="I121" s="191" t="s">
        <v>28</v>
      </c>
      <c r="J121" s="152" t="s">
        <v>27</v>
      </c>
      <c r="K121" s="153">
        <v>0.44305555555555554</v>
      </c>
      <c r="L121" s="154">
        <v>0.44444444444444442</v>
      </c>
      <c r="M121" s="155" t="s">
        <v>26</v>
      </c>
      <c r="N121" s="154">
        <v>0.47638888888888892</v>
      </c>
      <c r="O121" s="155" t="s">
        <v>113</v>
      </c>
      <c r="P121" s="149" t="str">
        <f t="shared" si="104"/>
        <v>OK</v>
      </c>
      <c r="Q121" s="156">
        <f t="shared" si="108"/>
        <v>3.1944444444444497E-2</v>
      </c>
      <c r="R121" s="156">
        <f t="shared" si="109"/>
        <v>1.388888888888884E-3</v>
      </c>
      <c r="S121" s="156">
        <f t="shared" si="110"/>
        <v>3.3333333333333381E-2</v>
      </c>
      <c r="T121" s="156">
        <f t="shared" si="111"/>
        <v>0.13750000000000001</v>
      </c>
      <c r="U121" s="149">
        <v>30.4</v>
      </c>
      <c r="V121" s="149">
        <f>INDEX('Počty dní'!A:E,MATCH(E121,'Počty dní'!C:C,0),4)</f>
        <v>205</v>
      </c>
      <c r="W121" s="157">
        <f t="shared" si="114"/>
        <v>6232</v>
      </c>
      <c r="Z121" s="135"/>
      <c r="AA121" s="135"/>
    </row>
    <row r="122" spans="1:27" x14ac:dyDescent="0.25">
      <c r="A122" s="148">
        <v>408</v>
      </c>
      <c r="B122" s="149">
        <v>4008</v>
      </c>
      <c r="C122" s="149" t="s">
        <v>21</v>
      </c>
      <c r="D122" s="149"/>
      <c r="E122" s="150" t="str">
        <f t="shared" si="112"/>
        <v>X</v>
      </c>
      <c r="F122" s="149" t="s">
        <v>112</v>
      </c>
      <c r="G122" s="230">
        <v>12</v>
      </c>
      <c r="H122" s="149" t="str">
        <f t="shared" si="113"/>
        <v>XXX109/12</v>
      </c>
      <c r="I122" s="191" t="s">
        <v>28</v>
      </c>
      <c r="J122" s="152" t="s">
        <v>27</v>
      </c>
      <c r="K122" s="153">
        <v>0.52083333333333337</v>
      </c>
      <c r="L122" s="154">
        <v>0.52222222222222225</v>
      </c>
      <c r="M122" s="155" t="s">
        <v>113</v>
      </c>
      <c r="N122" s="154">
        <v>0.55555555555555558</v>
      </c>
      <c r="O122" s="155" t="s">
        <v>26</v>
      </c>
      <c r="P122" s="149" t="str">
        <f t="shared" si="104"/>
        <v>OK</v>
      </c>
      <c r="Q122" s="156">
        <f t="shared" si="108"/>
        <v>3.3333333333333326E-2</v>
      </c>
      <c r="R122" s="156">
        <f t="shared" si="109"/>
        <v>1.388888888888884E-3</v>
      </c>
      <c r="S122" s="156">
        <f t="shared" si="110"/>
        <v>3.472222222222221E-2</v>
      </c>
      <c r="T122" s="156">
        <f t="shared" si="111"/>
        <v>4.4444444444444453E-2</v>
      </c>
      <c r="U122" s="149">
        <v>30.4</v>
      </c>
      <c r="V122" s="149">
        <f>INDEX('Počty dní'!A:E,MATCH(E122,'Počty dní'!C:C,0),4)</f>
        <v>205</v>
      </c>
      <c r="W122" s="157">
        <f t="shared" si="114"/>
        <v>6232</v>
      </c>
      <c r="Z122" s="135"/>
      <c r="AA122" s="135"/>
    </row>
    <row r="123" spans="1:27" x14ac:dyDescent="0.25">
      <c r="A123" s="148">
        <v>408</v>
      </c>
      <c r="B123" s="149">
        <v>4008</v>
      </c>
      <c r="C123" s="149" t="s">
        <v>21</v>
      </c>
      <c r="D123" s="149"/>
      <c r="E123" s="150" t="str">
        <f>CONCATENATE(C123,D123)</f>
        <v>X</v>
      </c>
      <c r="F123" s="149" t="s">
        <v>89</v>
      </c>
      <c r="G123" s="232">
        <v>15</v>
      </c>
      <c r="H123" s="149" t="str">
        <f>CONCATENATE(F123,"/",G123)</f>
        <v>XXX331/15</v>
      </c>
      <c r="I123" s="191" t="s">
        <v>27</v>
      </c>
      <c r="J123" s="191" t="s">
        <v>27</v>
      </c>
      <c r="K123" s="153">
        <v>0.56944444444444442</v>
      </c>
      <c r="L123" s="192">
        <v>0.57500000000000007</v>
      </c>
      <c r="M123" s="155" t="s">
        <v>26</v>
      </c>
      <c r="N123" s="192">
        <v>0.6</v>
      </c>
      <c r="O123" s="193" t="s">
        <v>130</v>
      </c>
      <c r="P123" s="149" t="str">
        <f t="shared" si="104"/>
        <v>OK</v>
      </c>
      <c r="Q123" s="156">
        <f t="shared" si="105"/>
        <v>2.4999999999999911E-2</v>
      </c>
      <c r="R123" s="156">
        <f t="shared" si="106"/>
        <v>5.5555555555556468E-3</v>
      </c>
      <c r="S123" s="156">
        <f t="shared" si="107"/>
        <v>3.0555555555555558E-2</v>
      </c>
      <c r="T123" s="156">
        <f t="shared" ref="T123:T125" si="115">K123-N122</f>
        <v>1.388888888888884E-2</v>
      </c>
      <c r="U123" s="149">
        <v>22.5</v>
      </c>
      <c r="V123" s="149">
        <f>INDEX('Počty dní'!A:E,MATCH(E123,'Počty dní'!C:C,0),4)</f>
        <v>205</v>
      </c>
      <c r="W123" s="157">
        <f>V123*U123</f>
        <v>4612.5</v>
      </c>
      <c r="Z123" s="135"/>
      <c r="AA123" s="135"/>
    </row>
    <row r="124" spans="1:27" x14ac:dyDescent="0.25">
      <c r="A124" s="148">
        <v>408</v>
      </c>
      <c r="B124" s="149">
        <v>4008</v>
      </c>
      <c r="C124" s="149" t="s">
        <v>21</v>
      </c>
      <c r="D124" s="149"/>
      <c r="E124" s="150" t="str">
        <f>CONCATENATE(C124,D124)</f>
        <v>X</v>
      </c>
      <c r="F124" s="149" t="s">
        <v>89</v>
      </c>
      <c r="G124" s="232">
        <v>18</v>
      </c>
      <c r="H124" s="149" t="str">
        <f>CONCATENATE(F124,"/",G124)</f>
        <v>XXX331/18</v>
      </c>
      <c r="I124" s="191" t="s">
        <v>28</v>
      </c>
      <c r="J124" s="191" t="s">
        <v>27</v>
      </c>
      <c r="K124" s="153">
        <v>0.60763888888888895</v>
      </c>
      <c r="L124" s="192">
        <v>0.60833333333333328</v>
      </c>
      <c r="M124" s="193" t="s">
        <v>130</v>
      </c>
      <c r="N124" s="192">
        <v>0.6333333333333333</v>
      </c>
      <c r="O124" s="155" t="s">
        <v>26</v>
      </c>
      <c r="P124" s="149" t="str">
        <f t="shared" si="104"/>
        <v>OK</v>
      </c>
      <c r="Q124" s="156">
        <f t="shared" ref="Q124" si="116">IF(ISNUMBER(G124),N124-L124,IF(F124="přejezd",N124-L124,0))</f>
        <v>2.5000000000000022E-2</v>
      </c>
      <c r="R124" s="156">
        <f t="shared" ref="R124" si="117">IF(ISNUMBER(G124),L124-K124,0)</f>
        <v>6.9444444444433095E-4</v>
      </c>
      <c r="S124" s="156">
        <f t="shared" ref="S124" si="118">Q124+R124</f>
        <v>2.5694444444444353E-2</v>
      </c>
      <c r="T124" s="156">
        <f t="shared" ref="T124" si="119">K124-N123</f>
        <v>7.6388888888889728E-3</v>
      </c>
      <c r="U124" s="149">
        <v>22</v>
      </c>
      <c r="V124" s="149">
        <f>INDEX('Počty dní'!A:E,MATCH(E124,'Počty dní'!C:C,0),4)</f>
        <v>205</v>
      </c>
      <c r="W124" s="157">
        <f>V124*U124</f>
        <v>4510</v>
      </c>
      <c r="Z124" s="135"/>
      <c r="AA124" s="135"/>
    </row>
    <row r="125" spans="1:27" ht="15.75" thickBot="1" x14ac:dyDescent="0.3">
      <c r="A125" s="148">
        <v>408</v>
      </c>
      <c r="B125" s="149">
        <v>4008</v>
      </c>
      <c r="C125" s="149" t="s">
        <v>21</v>
      </c>
      <c r="D125" s="149"/>
      <c r="E125" s="150" t="str">
        <f>CONCATENATE(C125,D125)</f>
        <v>X</v>
      </c>
      <c r="F125" s="149" t="s">
        <v>112</v>
      </c>
      <c r="G125" s="230">
        <v>15</v>
      </c>
      <c r="H125" s="149" t="str">
        <f>CONCATENATE(F125,"/",G125)</f>
        <v>XXX109/15</v>
      </c>
      <c r="I125" s="191" t="s">
        <v>28</v>
      </c>
      <c r="J125" s="152" t="s">
        <v>27</v>
      </c>
      <c r="K125" s="153">
        <v>0.64930555555555558</v>
      </c>
      <c r="L125" s="154">
        <v>0.65277777777777779</v>
      </c>
      <c r="M125" s="155" t="s">
        <v>26</v>
      </c>
      <c r="N125" s="154">
        <v>0.68472222222222223</v>
      </c>
      <c r="O125" s="155" t="s">
        <v>113</v>
      </c>
      <c r="P125" s="149"/>
      <c r="Q125" s="156">
        <f t="shared" si="105"/>
        <v>3.1944444444444442E-2</v>
      </c>
      <c r="R125" s="156">
        <f t="shared" si="106"/>
        <v>3.4722222222222099E-3</v>
      </c>
      <c r="S125" s="156">
        <f t="shared" si="107"/>
        <v>3.5416666666666652E-2</v>
      </c>
      <c r="T125" s="156">
        <f t="shared" si="115"/>
        <v>1.5972222222222276E-2</v>
      </c>
      <c r="U125" s="149">
        <v>30.4</v>
      </c>
      <c r="V125" s="149">
        <f>INDEX('Počty dní'!A:E,MATCH(E125,'Počty dní'!C:C,0),4)</f>
        <v>205</v>
      </c>
      <c r="W125" s="157">
        <f>V125*U125</f>
        <v>6232</v>
      </c>
      <c r="Z125" s="135"/>
      <c r="AA125" s="135"/>
    </row>
    <row r="126" spans="1:27" ht="15.75" thickBot="1" x14ac:dyDescent="0.3">
      <c r="A126" s="163" t="str">
        <f ca="1">CONCATENATE(INDIRECT("R[-3]C[0]",FALSE),"celkem")</f>
        <v>408celkem</v>
      </c>
      <c r="B126" s="164"/>
      <c r="C126" s="164" t="str">
        <f ca="1">INDIRECT("R[-1]C[12]",FALSE)</f>
        <v>Arnolec</v>
      </c>
      <c r="D126" s="165"/>
      <c r="E126" s="164"/>
      <c r="F126" s="165"/>
      <c r="G126" s="231"/>
      <c r="H126" s="166"/>
      <c r="I126" s="167"/>
      <c r="J126" s="168" t="str">
        <f ca="1">INDIRECT("R[-2]C[0]",FALSE)</f>
        <v>V</v>
      </c>
      <c r="K126" s="169"/>
      <c r="L126" s="170"/>
      <c r="M126" s="171"/>
      <c r="N126" s="170"/>
      <c r="O126" s="172"/>
      <c r="P126" s="164"/>
      <c r="Q126" s="173">
        <f>SUM(Q118:Q125)</f>
        <v>0.24583333333333326</v>
      </c>
      <c r="R126" s="173">
        <f>SUM(R118:R125)</f>
        <v>1.6666666666666663E-2</v>
      </c>
      <c r="S126" s="173">
        <f>SUM(S118:S125)</f>
        <v>0.26249999999999996</v>
      </c>
      <c r="T126" s="173">
        <f>SUM(T118:T125)</f>
        <v>0.2347222222222223</v>
      </c>
      <c r="U126" s="174">
        <f>SUM(U118:U125)</f>
        <v>226.9</v>
      </c>
      <c r="V126" s="175"/>
      <c r="W126" s="176">
        <f>SUM(W118:W125)</f>
        <v>46514.5</v>
      </c>
      <c r="Z126" s="135"/>
      <c r="AA126" s="135"/>
    </row>
    <row r="127" spans="1:27" x14ac:dyDescent="0.25">
      <c r="A127" s="177"/>
      <c r="D127" s="178"/>
      <c r="F127" s="178"/>
      <c r="H127" s="179"/>
      <c r="I127" s="180"/>
      <c r="J127" s="181"/>
      <c r="K127" s="182"/>
      <c r="L127" s="183"/>
      <c r="M127" s="136"/>
      <c r="N127" s="183"/>
      <c r="O127" s="184"/>
      <c r="Q127" s="185"/>
      <c r="R127" s="185"/>
      <c r="S127" s="185"/>
      <c r="T127" s="185"/>
      <c r="U127" s="182"/>
      <c r="W127" s="182"/>
      <c r="Z127" s="135"/>
      <c r="AA127" s="135"/>
    </row>
    <row r="128" spans="1:27" ht="15.75" thickBot="1" x14ac:dyDescent="0.3">
      <c r="I128" s="135"/>
      <c r="J128" s="135"/>
      <c r="K128" s="135"/>
      <c r="Z128" s="135"/>
      <c r="AA128" s="135"/>
    </row>
    <row r="129" spans="1:27" x14ac:dyDescent="0.25">
      <c r="A129" s="138">
        <v>409</v>
      </c>
      <c r="B129" s="139">
        <v>4009</v>
      </c>
      <c r="C129" s="139" t="s">
        <v>21</v>
      </c>
      <c r="D129" s="139"/>
      <c r="E129" s="140" t="str">
        <f>CONCATENATE(C129,D129)</f>
        <v>X</v>
      </c>
      <c r="F129" s="139" t="s">
        <v>112</v>
      </c>
      <c r="G129" s="229">
        <v>4</v>
      </c>
      <c r="H129" s="139" t="str">
        <f>CONCATENATE(F129,"/",G129)</f>
        <v>XXX109/4</v>
      </c>
      <c r="I129" s="190" t="s">
        <v>28</v>
      </c>
      <c r="J129" s="142" t="s">
        <v>27</v>
      </c>
      <c r="K129" s="143">
        <v>0.22916666666666666</v>
      </c>
      <c r="L129" s="144">
        <v>0.23055555555555554</v>
      </c>
      <c r="M129" s="145" t="s">
        <v>113</v>
      </c>
      <c r="N129" s="144">
        <v>0.2638888888888889</v>
      </c>
      <c r="O129" s="145" t="s">
        <v>26</v>
      </c>
      <c r="P129" s="139" t="str">
        <f t="shared" ref="P129:P137" si="120">IF(M130=O129,"OK","POZOR")</f>
        <v>OK</v>
      </c>
      <c r="Q129" s="146">
        <f t="shared" ref="Q129:Q138" si="121">IF(ISNUMBER(G129),N129-L129,IF(F129="přejezd",N129-L129,0))</f>
        <v>3.3333333333333354E-2</v>
      </c>
      <c r="R129" s="146">
        <f t="shared" ref="R129:R138" si="122">IF(ISNUMBER(G129),L129-K129,0)</f>
        <v>1.388888888888884E-3</v>
      </c>
      <c r="S129" s="146">
        <f t="shared" ref="S129:S138" si="123">Q129+R129</f>
        <v>3.4722222222222238E-2</v>
      </c>
      <c r="T129" s="146"/>
      <c r="U129" s="139">
        <v>30.4</v>
      </c>
      <c r="V129" s="139">
        <f>INDEX('Počty dní'!A:E,MATCH(E129,'Počty dní'!C:C,0),4)</f>
        <v>205</v>
      </c>
      <c r="W129" s="147">
        <f>V129*U129</f>
        <v>6232</v>
      </c>
      <c r="Z129" s="135"/>
      <c r="AA129" s="135"/>
    </row>
    <row r="130" spans="1:27" x14ac:dyDescent="0.25">
      <c r="A130" s="148">
        <v>409</v>
      </c>
      <c r="B130" s="149">
        <v>4009</v>
      </c>
      <c r="C130" s="149" t="s">
        <v>21</v>
      </c>
      <c r="D130" s="149">
        <v>10</v>
      </c>
      <c r="E130" s="150" t="str">
        <f t="shared" ref="E130" si="124">CONCATENATE(C130,D130)</f>
        <v>X10</v>
      </c>
      <c r="F130" s="149" t="s">
        <v>112</v>
      </c>
      <c r="G130" s="230">
        <v>3</v>
      </c>
      <c r="H130" s="149" t="str">
        <f t="shared" ref="H130" si="125">CONCATENATE(F130,"/",G130)</f>
        <v>XXX109/3</v>
      </c>
      <c r="I130" s="191" t="s">
        <v>28</v>
      </c>
      <c r="J130" s="152" t="s">
        <v>27</v>
      </c>
      <c r="K130" s="153">
        <v>0.27638888888888885</v>
      </c>
      <c r="L130" s="154">
        <v>0.27777777777777779</v>
      </c>
      <c r="M130" s="155" t="s">
        <v>26</v>
      </c>
      <c r="N130" s="154">
        <v>0.29166666666666669</v>
      </c>
      <c r="O130" s="155" t="s">
        <v>114</v>
      </c>
      <c r="P130" s="149" t="str">
        <f t="shared" si="120"/>
        <v>OK</v>
      </c>
      <c r="Q130" s="156">
        <f t="shared" si="121"/>
        <v>1.3888888888888895E-2</v>
      </c>
      <c r="R130" s="156">
        <f t="shared" si="122"/>
        <v>1.3888888888889395E-3</v>
      </c>
      <c r="S130" s="156">
        <f t="shared" si="123"/>
        <v>1.5277777777777835E-2</v>
      </c>
      <c r="T130" s="156">
        <f t="shared" ref="T130:T138" si="126">K130-N129</f>
        <v>1.2499999999999956E-2</v>
      </c>
      <c r="U130" s="149">
        <v>15.5</v>
      </c>
      <c r="V130" s="149">
        <f>INDEX('Počty dní'!A:E,MATCH(E130,'Počty dní'!C:C,0),4)</f>
        <v>195</v>
      </c>
      <c r="W130" s="157">
        <f t="shared" ref="W130" si="127">V130*U130</f>
        <v>3022.5</v>
      </c>
      <c r="Z130" s="135"/>
      <c r="AA130" s="135"/>
    </row>
    <row r="131" spans="1:27" x14ac:dyDescent="0.25">
      <c r="A131" s="148">
        <v>409</v>
      </c>
      <c r="B131" s="149">
        <v>4009</v>
      </c>
      <c r="C131" s="149" t="s">
        <v>21</v>
      </c>
      <c r="D131" s="149">
        <v>10</v>
      </c>
      <c r="E131" s="150" t="str">
        <f t="shared" ref="E131:E137" si="128">CONCATENATE(C131,D131)</f>
        <v>X10</v>
      </c>
      <c r="F131" s="149" t="s">
        <v>112</v>
      </c>
      <c r="G131" s="230">
        <v>8</v>
      </c>
      <c r="H131" s="149" t="str">
        <f t="shared" ref="H131:H137" si="129">CONCATENATE(F131,"/",G131)</f>
        <v>XXX109/8</v>
      </c>
      <c r="I131" s="191" t="s">
        <v>27</v>
      </c>
      <c r="J131" s="152" t="s">
        <v>27</v>
      </c>
      <c r="K131" s="153">
        <v>0.2951388888888889</v>
      </c>
      <c r="L131" s="154">
        <v>0.29652777777777778</v>
      </c>
      <c r="M131" s="155" t="s">
        <v>114</v>
      </c>
      <c r="N131" s="154">
        <v>0.32291666666666669</v>
      </c>
      <c r="O131" s="155" t="s">
        <v>26</v>
      </c>
      <c r="P131" s="149" t="str">
        <f t="shared" si="120"/>
        <v>OK</v>
      </c>
      <c r="Q131" s="156">
        <f t="shared" si="121"/>
        <v>2.6388888888888906E-2</v>
      </c>
      <c r="R131" s="156">
        <f t="shared" si="122"/>
        <v>1.388888888888884E-3</v>
      </c>
      <c r="S131" s="156">
        <f t="shared" si="123"/>
        <v>2.777777777777779E-2</v>
      </c>
      <c r="T131" s="156">
        <f t="shared" si="126"/>
        <v>3.4722222222222099E-3</v>
      </c>
      <c r="U131" s="149">
        <v>19.600000000000001</v>
      </c>
      <c r="V131" s="149">
        <f>INDEX('Počty dní'!A:E,MATCH(E131,'Počty dní'!C:C,0),4)</f>
        <v>195</v>
      </c>
      <c r="W131" s="157">
        <f t="shared" ref="W131:W137" si="130">V131*U131</f>
        <v>3822.0000000000005</v>
      </c>
      <c r="Z131" s="135"/>
      <c r="AA131" s="135"/>
    </row>
    <row r="132" spans="1:27" x14ac:dyDescent="0.25">
      <c r="A132" s="148">
        <v>409</v>
      </c>
      <c r="B132" s="149">
        <v>4009</v>
      </c>
      <c r="C132" s="149" t="s">
        <v>21</v>
      </c>
      <c r="D132" s="149"/>
      <c r="E132" s="150" t="str">
        <f t="shared" si="128"/>
        <v>X</v>
      </c>
      <c r="F132" s="149" t="s">
        <v>115</v>
      </c>
      <c r="G132" s="230">
        <v>3</v>
      </c>
      <c r="H132" s="149" t="str">
        <f t="shared" si="129"/>
        <v>XXX401/3</v>
      </c>
      <c r="I132" s="191" t="s">
        <v>28</v>
      </c>
      <c r="J132" s="152" t="s">
        <v>27</v>
      </c>
      <c r="K132" s="153">
        <v>0.50902777777777775</v>
      </c>
      <c r="L132" s="154">
        <v>0.51041666666666663</v>
      </c>
      <c r="M132" s="155" t="s">
        <v>26</v>
      </c>
      <c r="N132" s="154">
        <v>0.53055555555555556</v>
      </c>
      <c r="O132" s="194" t="s">
        <v>116</v>
      </c>
      <c r="P132" s="149" t="str">
        <f t="shared" si="120"/>
        <v>OK</v>
      </c>
      <c r="Q132" s="156">
        <f t="shared" si="121"/>
        <v>2.0138888888888928E-2</v>
      </c>
      <c r="R132" s="156">
        <f t="shared" si="122"/>
        <v>1.388888888888884E-3</v>
      </c>
      <c r="S132" s="156">
        <f t="shared" si="123"/>
        <v>2.1527777777777812E-2</v>
      </c>
      <c r="T132" s="156">
        <f t="shared" si="126"/>
        <v>0.18611111111111106</v>
      </c>
      <c r="U132" s="149">
        <v>17</v>
      </c>
      <c r="V132" s="149">
        <f>INDEX('Počty dní'!A:E,MATCH(E132,'Počty dní'!C:C,0),4)</f>
        <v>205</v>
      </c>
      <c r="W132" s="157">
        <f t="shared" si="130"/>
        <v>3485</v>
      </c>
      <c r="Z132" s="135"/>
      <c r="AA132" s="135"/>
    </row>
    <row r="133" spans="1:27" x14ac:dyDescent="0.25">
      <c r="A133" s="148">
        <v>409</v>
      </c>
      <c r="B133" s="149">
        <v>4009</v>
      </c>
      <c r="C133" s="149" t="s">
        <v>21</v>
      </c>
      <c r="D133" s="149"/>
      <c r="E133" s="150" t="str">
        <f t="shared" si="128"/>
        <v>X</v>
      </c>
      <c r="F133" s="149" t="s">
        <v>115</v>
      </c>
      <c r="G133" s="230">
        <v>4</v>
      </c>
      <c r="H133" s="149" t="str">
        <f t="shared" si="129"/>
        <v>XXX401/4</v>
      </c>
      <c r="I133" s="191" t="s">
        <v>28</v>
      </c>
      <c r="J133" s="152" t="s">
        <v>27</v>
      </c>
      <c r="K133" s="153">
        <v>0.53055555555555556</v>
      </c>
      <c r="L133" s="154">
        <v>0.53125</v>
      </c>
      <c r="M133" s="194" t="s">
        <v>116</v>
      </c>
      <c r="N133" s="154">
        <v>0.54305555555555551</v>
      </c>
      <c r="O133" s="155" t="s">
        <v>26</v>
      </c>
      <c r="P133" s="149" t="str">
        <f t="shared" si="120"/>
        <v>OK</v>
      </c>
      <c r="Q133" s="156">
        <f t="shared" si="121"/>
        <v>1.1805555555555514E-2</v>
      </c>
      <c r="R133" s="156">
        <f t="shared" si="122"/>
        <v>6.9444444444444198E-4</v>
      </c>
      <c r="S133" s="156">
        <f t="shared" si="123"/>
        <v>1.2499999999999956E-2</v>
      </c>
      <c r="T133" s="156">
        <f t="shared" si="126"/>
        <v>0</v>
      </c>
      <c r="U133" s="149">
        <v>9.9</v>
      </c>
      <c r="V133" s="149">
        <f>INDEX('Počty dní'!A:E,MATCH(E133,'Počty dní'!C:C,0),4)</f>
        <v>205</v>
      </c>
      <c r="W133" s="157">
        <f t="shared" si="130"/>
        <v>2029.5</v>
      </c>
      <c r="Z133" s="135"/>
      <c r="AA133" s="135"/>
    </row>
    <row r="134" spans="1:27" x14ac:dyDescent="0.25">
      <c r="A134" s="148">
        <v>409</v>
      </c>
      <c r="B134" s="149">
        <v>4009</v>
      </c>
      <c r="C134" s="149" t="s">
        <v>21</v>
      </c>
      <c r="D134" s="149">
        <v>25</v>
      </c>
      <c r="E134" s="150" t="str">
        <f t="shared" si="128"/>
        <v>X25</v>
      </c>
      <c r="F134" s="149" t="s">
        <v>60</v>
      </c>
      <c r="G134" s="230">
        <v>5</v>
      </c>
      <c r="H134" s="149" t="str">
        <f t="shared" si="129"/>
        <v>XXX472/5</v>
      </c>
      <c r="I134" s="191" t="s">
        <v>27</v>
      </c>
      <c r="J134" s="152" t="s">
        <v>27</v>
      </c>
      <c r="K134" s="153">
        <v>0.5625</v>
      </c>
      <c r="L134" s="154">
        <v>0.56597222222222221</v>
      </c>
      <c r="M134" s="149" t="s">
        <v>26</v>
      </c>
      <c r="N134" s="154">
        <v>0.59097222222222223</v>
      </c>
      <c r="O134" s="149" t="s">
        <v>22</v>
      </c>
      <c r="P134" s="149" t="str">
        <f t="shared" si="120"/>
        <v>OK</v>
      </c>
      <c r="Q134" s="156">
        <f t="shared" si="121"/>
        <v>2.5000000000000022E-2</v>
      </c>
      <c r="R134" s="156">
        <f t="shared" si="122"/>
        <v>3.4722222222222099E-3</v>
      </c>
      <c r="S134" s="156">
        <f t="shared" si="123"/>
        <v>2.8472222222222232E-2</v>
      </c>
      <c r="T134" s="156">
        <f t="shared" si="126"/>
        <v>1.9444444444444486E-2</v>
      </c>
      <c r="U134" s="149">
        <v>25</v>
      </c>
      <c r="V134" s="149">
        <f>INDEX('Počty dní'!A:E,MATCH(E134,'Počty dní'!C:C,0),4)</f>
        <v>205</v>
      </c>
      <c r="W134" s="157">
        <f t="shared" si="130"/>
        <v>5125</v>
      </c>
      <c r="Z134" s="135"/>
      <c r="AA134" s="135"/>
    </row>
    <row r="135" spans="1:27" x14ac:dyDescent="0.25">
      <c r="A135" s="148">
        <v>409</v>
      </c>
      <c r="B135" s="149">
        <v>4009</v>
      </c>
      <c r="C135" s="149" t="s">
        <v>21</v>
      </c>
      <c r="D135" s="149"/>
      <c r="E135" s="150" t="str">
        <f t="shared" si="128"/>
        <v>X</v>
      </c>
      <c r="F135" s="149" t="s">
        <v>67</v>
      </c>
      <c r="G135" s="230">
        <v>32</v>
      </c>
      <c r="H135" s="149" t="str">
        <f t="shared" si="129"/>
        <v>XXX470/32</v>
      </c>
      <c r="I135" s="191" t="s">
        <v>28</v>
      </c>
      <c r="J135" s="152" t="s">
        <v>27</v>
      </c>
      <c r="K135" s="153">
        <v>0.61805555555555558</v>
      </c>
      <c r="L135" s="154">
        <v>0.62152777777777779</v>
      </c>
      <c r="M135" s="155" t="s">
        <v>22</v>
      </c>
      <c r="N135" s="154">
        <v>0.65625</v>
      </c>
      <c r="O135" s="149" t="s">
        <v>26</v>
      </c>
      <c r="P135" s="149" t="str">
        <f t="shared" si="120"/>
        <v>OK</v>
      </c>
      <c r="Q135" s="156">
        <f t="shared" si="121"/>
        <v>3.472222222222221E-2</v>
      </c>
      <c r="R135" s="156">
        <f t="shared" si="122"/>
        <v>3.4722222222222099E-3</v>
      </c>
      <c r="S135" s="156">
        <f t="shared" si="123"/>
        <v>3.819444444444442E-2</v>
      </c>
      <c r="T135" s="156">
        <f t="shared" si="126"/>
        <v>2.7083333333333348E-2</v>
      </c>
      <c r="U135" s="149">
        <v>31.4</v>
      </c>
      <c r="V135" s="149">
        <f>INDEX('Počty dní'!A:E,MATCH(E135,'Počty dní'!C:C,0),4)</f>
        <v>205</v>
      </c>
      <c r="W135" s="157">
        <f t="shared" si="130"/>
        <v>6437</v>
      </c>
      <c r="Z135" s="135"/>
      <c r="AA135" s="135"/>
    </row>
    <row r="136" spans="1:27" x14ac:dyDescent="0.25">
      <c r="A136" s="148">
        <v>409</v>
      </c>
      <c r="B136" s="149">
        <v>4009</v>
      </c>
      <c r="C136" s="149" t="s">
        <v>21</v>
      </c>
      <c r="D136" s="149"/>
      <c r="E136" s="150" t="str">
        <f t="shared" si="128"/>
        <v>X</v>
      </c>
      <c r="F136" s="149" t="s">
        <v>112</v>
      </c>
      <c r="G136" s="230">
        <v>17</v>
      </c>
      <c r="H136" s="149" t="str">
        <f t="shared" si="129"/>
        <v>XXX109/17</v>
      </c>
      <c r="I136" s="191" t="s">
        <v>28</v>
      </c>
      <c r="J136" s="152" t="s">
        <v>27</v>
      </c>
      <c r="K136" s="153">
        <v>0.69097222222222221</v>
      </c>
      <c r="L136" s="154">
        <v>0.69444444444444453</v>
      </c>
      <c r="M136" s="155" t="s">
        <v>26</v>
      </c>
      <c r="N136" s="154">
        <v>0.72638888888888886</v>
      </c>
      <c r="O136" s="155" t="s">
        <v>113</v>
      </c>
      <c r="P136" s="149" t="str">
        <f t="shared" si="120"/>
        <v>OK</v>
      </c>
      <c r="Q136" s="156">
        <f t="shared" si="121"/>
        <v>3.1944444444444331E-2</v>
      </c>
      <c r="R136" s="156">
        <f t="shared" si="122"/>
        <v>3.4722222222223209E-3</v>
      </c>
      <c r="S136" s="156">
        <f t="shared" si="123"/>
        <v>3.5416666666666652E-2</v>
      </c>
      <c r="T136" s="156">
        <f t="shared" si="126"/>
        <v>3.472222222222221E-2</v>
      </c>
      <c r="U136" s="149">
        <v>30.4</v>
      </c>
      <c r="V136" s="149">
        <f>INDEX('Počty dní'!A:E,MATCH(E136,'Počty dní'!C:C,0),4)</f>
        <v>205</v>
      </c>
      <c r="W136" s="157">
        <f t="shared" si="130"/>
        <v>6232</v>
      </c>
      <c r="Z136" s="135"/>
      <c r="AA136" s="135"/>
    </row>
    <row r="137" spans="1:27" x14ac:dyDescent="0.25">
      <c r="A137" s="148">
        <v>409</v>
      </c>
      <c r="B137" s="149">
        <v>4009</v>
      </c>
      <c r="C137" s="149" t="s">
        <v>21</v>
      </c>
      <c r="D137" s="149"/>
      <c r="E137" s="150" t="str">
        <f t="shared" si="128"/>
        <v>X</v>
      </c>
      <c r="F137" s="149" t="s">
        <v>112</v>
      </c>
      <c r="G137" s="230">
        <v>20</v>
      </c>
      <c r="H137" s="149" t="str">
        <f t="shared" si="129"/>
        <v>XXX109/20</v>
      </c>
      <c r="I137" s="191" t="s">
        <v>28</v>
      </c>
      <c r="J137" s="152" t="s">
        <v>27</v>
      </c>
      <c r="K137" s="153">
        <v>0.72916666666666663</v>
      </c>
      <c r="L137" s="154">
        <v>0.73055555555555562</v>
      </c>
      <c r="M137" s="155" t="s">
        <v>113</v>
      </c>
      <c r="N137" s="154">
        <v>0.76388888888888884</v>
      </c>
      <c r="O137" s="155" t="s">
        <v>26</v>
      </c>
      <c r="P137" s="149" t="str">
        <f t="shared" si="120"/>
        <v>OK</v>
      </c>
      <c r="Q137" s="156">
        <f t="shared" si="121"/>
        <v>3.3333333333333215E-2</v>
      </c>
      <c r="R137" s="156">
        <f t="shared" si="122"/>
        <v>1.388888888888995E-3</v>
      </c>
      <c r="S137" s="156">
        <f t="shared" si="123"/>
        <v>3.472222222222221E-2</v>
      </c>
      <c r="T137" s="156">
        <f t="shared" si="126"/>
        <v>2.7777777777777679E-3</v>
      </c>
      <c r="U137" s="149">
        <v>30.4</v>
      </c>
      <c r="V137" s="149">
        <f>INDEX('Počty dní'!A:E,MATCH(E137,'Počty dní'!C:C,0),4)</f>
        <v>205</v>
      </c>
      <c r="W137" s="157">
        <f t="shared" si="130"/>
        <v>6232</v>
      </c>
      <c r="Z137" s="135"/>
      <c r="AA137" s="135"/>
    </row>
    <row r="138" spans="1:27" ht="15.75" thickBot="1" x14ac:dyDescent="0.3">
      <c r="A138" s="148">
        <v>409</v>
      </c>
      <c r="B138" s="149">
        <v>4009</v>
      </c>
      <c r="C138" s="149" t="s">
        <v>21</v>
      </c>
      <c r="D138" s="149"/>
      <c r="E138" s="150" t="str">
        <f t="shared" ref="E138" si="131">CONCATENATE(C138,D138)</f>
        <v>X</v>
      </c>
      <c r="F138" s="149" t="s">
        <v>112</v>
      </c>
      <c r="G138" s="230">
        <v>19</v>
      </c>
      <c r="H138" s="149" t="str">
        <f t="shared" ref="H138" si="132">CONCATENATE(F138,"/",G138)</f>
        <v>XXX109/19</v>
      </c>
      <c r="I138" s="191" t="s">
        <v>28</v>
      </c>
      <c r="J138" s="152" t="s">
        <v>27</v>
      </c>
      <c r="K138" s="153">
        <v>0.77638888888888891</v>
      </c>
      <c r="L138" s="154">
        <v>0.77777777777777779</v>
      </c>
      <c r="M138" s="155" t="s">
        <v>26</v>
      </c>
      <c r="N138" s="154">
        <v>0.80972222222222223</v>
      </c>
      <c r="O138" s="155" t="s">
        <v>113</v>
      </c>
      <c r="P138" s="149"/>
      <c r="Q138" s="156">
        <f t="shared" si="121"/>
        <v>3.1944444444444442E-2</v>
      </c>
      <c r="R138" s="156">
        <f t="shared" si="122"/>
        <v>1.388888888888884E-3</v>
      </c>
      <c r="S138" s="156">
        <f t="shared" si="123"/>
        <v>3.3333333333333326E-2</v>
      </c>
      <c r="T138" s="156">
        <f t="shared" si="126"/>
        <v>1.2500000000000067E-2</v>
      </c>
      <c r="U138" s="149">
        <v>30.4</v>
      </c>
      <c r="V138" s="149">
        <f>INDEX('Počty dní'!A:E,MATCH(E138,'Počty dní'!C:C,0),4)</f>
        <v>205</v>
      </c>
      <c r="W138" s="157">
        <f t="shared" ref="W138" si="133">V138*U138</f>
        <v>6232</v>
      </c>
      <c r="Z138" s="135"/>
      <c r="AA138" s="135"/>
    </row>
    <row r="139" spans="1:27" ht="15.75" thickBot="1" x14ac:dyDescent="0.3">
      <c r="A139" s="163" t="str">
        <f ca="1">CONCATENATE(INDIRECT("R[-3]C[0]",FALSE),"celkem")</f>
        <v>409celkem</v>
      </c>
      <c r="B139" s="164"/>
      <c r="C139" s="164" t="str">
        <f ca="1">INDIRECT("R[-1]C[12]",FALSE)</f>
        <v>Arnolec</v>
      </c>
      <c r="D139" s="165"/>
      <c r="E139" s="164"/>
      <c r="F139" s="165"/>
      <c r="G139" s="231"/>
      <c r="H139" s="166"/>
      <c r="I139" s="167"/>
      <c r="J139" s="168" t="str">
        <f ca="1">INDIRECT("R[-2]C[0]",FALSE)</f>
        <v>V</v>
      </c>
      <c r="K139" s="169"/>
      <c r="L139" s="170"/>
      <c r="M139" s="171"/>
      <c r="N139" s="170"/>
      <c r="O139" s="172"/>
      <c r="P139" s="164"/>
      <c r="Q139" s="173">
        <f>SUM(Q129:Q138)</f>
        <v>0.26249999999999984</v>
      </c>
      <c r="R139" s="173">
        <f>SUM(R129:R138)</f>
        <v>1.9444444444444653E-2</v>
      </c>
      <c r="S139" s="173">
        <f>SUM(S129:S138)</f>
        <v>0.28194444444444444</v>
      </c>
      <c r="T139" s="173">
        <f>SUM(T129:T138)</f>
        <v>0.2986111111111111</v>
      </c>
      <c r="U139" s="174">
        <f>SUM(U129:U138)</f>
        <v>240.00000000000003</v>
      </c>
      <c r="V139" s="175"/>
      <c r="W139" s="176">
        <f>SUM(W129:W138)</f>
        <v>48849</v>
      </c>
      <c r="Z139" s="135"/>
      <c r="AA139" s="135"/>
    </row>
    <row r="140" spans="1:27" x14ac:dyDescent="0.25">
      <c r="A140" s="177"/>
      <c r="D140" s="178"/>
      <c r="F140" s="178"/>
      <c r="H140" s="179"/>
      <c r="I140" s="180"/>
      <c r="J140" s="181"/>
      <c r="K140" s="182"/>
      <c r="L140" s="183"/>
      <c r="M140" s="136"/>
      <c r="N140" s="183"/>
      <c r="O140" s="184"/>
      <c r="Q140" s="185"/>
      <c r="R140" s="185"/>
      <c r="S140" s="185"/>
      <c r="T140" s="185"/>
      <c r="U140" s="182"/>
      <c r="W140" s="182"/>
      <c r="Z140" s="135"/>
      <c r="AA140" s="135"/>
    </row>
    <row r="141" spans="1:27" ht="15.75" thickBot="1" x14ac:dyDescent="0.3">
      <c r="K141" s="135"/>
      <c r="M141" s="178"/>
      <c r="O141" s="178"/>
      <c r="Z141" s="135"/>
      <c r="AA141" s="135"/>
    </row>
    <row r="142" spans="1:27" x14ac:dyDescent="0.25">
      <c r="A142" s="138">
        <v>410</v>
      </c>
      <c r="B142" s="139">
        <v>4010</v>
      </c>
      <c r="C142" s="139" t="s">
        <v>21</v>
      </c>
      <c r="D142" s="139"/>
      <c r="E142" s="140" t="str">
        <f t="shared" ref="E142:E151" si="134">CONCATENATE(C142,D142)</f>
        <v>X</v>
      </c>
      <c r="F142" s="139" t="s">
        <v>80</v>
      </c>
      <c r="G142" s="229">
        <v>2</v>
      </c>
      <c r="H142" s="139" t="str">
        <f t="shared" ref="H142:H151" si="135">CONCATENATE(F142,"/",G142)</f>
        <v>XXX261/2</v>
      </c>
      <c r="I142" s="190" t="s">
        <v>28</v>
      </c>
      <c r="J142" s="142" t="s">
        <v>28</v>
      </c>
      <c r="K142" s="143">
        <v>0.18611111111111112</v>
      </c>
      <c r="L142" s="195">
        <v>0.18680555555555556</v>
      </c>
      <c r="M142" s="196" t="s">
        <v>44</v>
      </c>
      <c r="N142" s="195">
        <v>0.21180555555555555</v>
      </c>
      <c r="O142" s="196" t="s">
        <v>26</v>
      </c>
      <c r="P142" s="139" t="str">
        <f t="shared" ref="P142:P150" si="136">IF(M143=O142,"OK","POZOR")</f>
        <v>OK</v>
      </c>
      <c r="Q142" s="146">
        <f t="shared" ref="Q142:Q151" si="137">IF(ISNUMBER(G142),N142-L142,IF(F142="přejezd",N142-L142,0))</f>
        <v>2.4999999999999994E-2</v>
      </c>
      <c r="R142" s="146">
        <f t="shared" ref="R142:R151" si="138">IF(ISNUMBER(G142),L142-K142,0)</f>
        <v>6.9444444444444198E-4</v>
      </c>
      <c r="S142" s="146">
        <f t="shared" ref="S142:S151" si="139">Q142+R142</f>
        <v>2.5694444444444436E-2</v>
      </c>
      <c r="T142" s="146"/>
      <c r="U142" s="139">
        <v>20.5</v>
      </c>
      <c r="V142" s="139">
        <f>INDEX('Počty dní'!A:E,MATCH(E142,'Počty dní'!C:C,0),4)</f>
        <v>205</v>
      </c>
      <c r="W142" s="147">
        <f t="shared" ref="W142:W151" si="140">V142*U142</f>
        <v>4202.5</v>
      </c>
      <c r="Z142" s="135"/>
      <c r="AA142" s="135"/>
    </row>
    <row r="143" spans="1:27" x14ac:dyDescent="0.25">
      <c r="A143" s="148">
        <v>410</v>
      </c>
      <c r="B143" s="149">
        <v>4010</v>
      </c>
      <c r="C143" s="149" t="s">
        <v>21</v>
      </c>
      <c r="D143" s="149"/>
      <c r="E143" s="150" t="str">
        <f t="shared" si="134"/>
        <v>X</v>
      </c>
      <c r="F143" s="149" t="s">
        <v>80</v>
      </c>
      <c r="G143" s="230">
        <v>1</v>
      </c>
      <c r="H143" s="149" t="str">
        <f t="shared" si="135"/>
        <v>XXX261/1</v>
      </c>
      <c r="I143" s="191" t="s">
        <v>28</v>
      </c>
      <c r="J143" s="152" t="s">
        <v>28</v>
      </c>
      <c r="K143" s="153">
        <v>0.21736111111111112</v>
      </c>
      <c r="L143" s="192">
        <v>0.21875</v>
      </c>
      <c r="M143" s="197" t="s">
        <v>26</v>
      </c>
      <c r="N143" s="192">
        <v>0.24374999999999999</v>
      </c>
      <c r="O143" s="197" t="s">
        <v>44</v>
      </c>
      <c r="P143" s="149" t="str">
        <f t="shared" si="136"/>
        <v>OK</v>
      </c>
      <c r="Q143" s="156">
        <f t="shared" si="137"/>
        <v>2.4999999999999994E-2</v>
      </c>
      <c r="R143" s="156">
        <f t="shared" si="138"/>
        <v>1.388888888888884E-3</v>
      </c>
      <c r="S143" s="156">
        <f t="shared" si="139"/>
        <v>2.6388888888888878E-2</v>
      </c>
      <c r="T143" s="156">
        <f t="shared" ref="T143:T151" si="141">K143-N142</f>
        <v>5.5555555555555636E-3</v>
      </c>
      <c r="U143" s="149">
        <v>20.5</v>
      </c>
      <c r="V143" s="149">
        <f>INDEX('Počty dní'!A:E,MATCH(E143,'Počty dní'!C:C,0),4)</f>
        <v>205</v>
      </c>
      <c r="W143" s="157">
        <f t="shared" si="140"/>
        <v>4202.5</v>
      </c>
      <c r="Z143" s="135"/>
      <c r="AA143" s="135"/>
    </row>
    <row r="144" spans="1:27" x14ac:dyDescent="0.25">
      <c r="A144" s="148">
        <v>410</v>
      </c>
      <c r="B144" s="149">
        <v>4010</v>
      </c>
      <c r="C144" s="149" t="s">
        <v>21</v>
      </c>
      <c r="D144" s="149"/>
      <c r="E144" s="150" t="str">
        <f t="shared" si="134"/>
        <v>X</v>
      </c>
      <c r="F144" s="149" t="s">
        <v>80</v>
      </c>
      <c r="G144" s="230">
        <v>6</v>
      </c>
      <c r="H144" s="149" t="str">
        <f t="shared" si="135"/>
        <v>XXX261/6</v>
      </c>
      <c r="I144" s="191" t="s">
        <v>28</v>
      </c>
      <c r="J144" s="152" t="s">
        <v>28</v>
      </c>
      <c r="K144" s="153">
        <v>0.25486111111111109</v>
      </c>
      <c r="L144" s="192">
        <v>0.25625000000000003</v>
      </c>
      <c r="M144" s="197" t="s">
        <v>44</v>
      </c>
      <c r="N144" s="192">
        <v>0.28125</v>
      </c>
      <c r="O144" s="197" t="s">
        <v>26</v>
      </c>
      <c r="P144" s="149" t="str">
        <f t="shared" si="136"/>
        <v>OK</v>
      </c>
      <c r="Q144" s="156">
        <f t="shared" si="137"/>
        <v>2.4999999999999967E-2</v>
      </c>
      <c r="R144" s="156">
        <f t="shared" si="138"/>
        <v>1.3888888888889395E-3</v>
      </c>
      <c r="S144" s="156">
        <f t="shared" si="139"/>
        <v>2.6388888888888906E-2</v>
      </c>
      <c r="T144" s="156">
        <f t="shared" si="141"/>
        <v>1.1111111111111099E-2</v>
      </c>
      <c r="U144" s="149">
        <v>20.5</v>
      </c>
      <c r="V144" s="149">
        <f>INDEX('Počty dní'!A:E,MATCH(E144,'Počty dní'!C:C,0),4)</f>
        <v>205</v>
      </c>
      <c r="W144" s="157">
        <f t="shared" si="140"/>
        <v>4202.5</v>
      </c>
      <c r="Z144" s="135"/>
      <c r="AA144" s="135"/>
    </row>
    <row r="145" spans="1:27" x14ac:dyDescent="0.25">
      <c r="A145" s="148">
        <v>410</v>
      </c>
      <c r="B145" s="149">
        <v>4010</v>
      </c>
      <c r="C145" s="149" t="s">
        <v>21</v>
      </c>
      <c r="D145" s="149"/>
      <c r="E145" s="150" t="str">
        <f>CONCATENATE(C145,D145)</f>
        <v>X</v>
      </c>
      <c r="F145" s="149" t="s">
        <v>48</v>
      </c>
      <c r="G145" s="230">
        <v>7</v>
      </c>
      <c r="H145" s="149" t="str">
        <f>CONCATENATE(F145,"/",G145)</f>
        <v>XXX410/7</v>
      </c>
      <c r="I145" s="191" t="s">
        <v>28</v>
      </c>
      <c r="J145" s="152" t="s">
        <v>28</v>
      </c>
      <c r="K145" s="153">
        <v>0.28472222222222221</v>
      </c>
      <c r="L145" s="192">
        <v>0.28819444444444448</v>
      </c>
      <c r="M145" s="197" t="s">
        <v>26</v>
      </c>
      <c r="N145" s="192">
        <v>0.3215277777777778</v>
      </c>
      <c r="O145" s="197" t="s">
        <v>50</v>
      </c>
      <c r="P145" s="149" t="str">
        <f t="shared" si="136"/>
        <v>OK</v>
      </c>
      <c r="Q145" s="156">
        <f t="shared" si="137"/>
        <v>3.3333333333333326E-2</v>
      </c>
      <c r="R145" s="156">
        <f t="shared" si="138"/>
        <v>3.4722222222222654E-3</v>
      </c>
      <c r="S145" s="156">
        <f t="shared" si="139"/>
        <v>3.6805555555555591E-2</v>
      </c>
      <c r="T145" s="156">
        <f t="shared" si="141"/>
        <v>3.4722222222222099E-3</v>
      </c>
      <c r="U145" s="149">
        <v>30.5</v>
      </c>
      <c r="V145" s="149">
        <f>INDEX('Počty dní'!A:E,MATCH(E145,'Počty dní'!C:C,0),4)</f>
        <v>205</v>
      </c>
      <c r="W145" s="157">
        <f t="shared" si="140"/>
        <v>6252.5</v>
      </c>
      <c r="Z145" s="135"/>
      <c r="AA145" s="135"/>
    </row>
    <row r="146" spans="1:27" x14ac:dyDescent="0.25">
      <c r="A146" s="148">
        <v>410</v>
      </c>
      <c r="B146" s="149">
        <v>4010</v>
      </c>
      <c r="C146" s="149" t="s">
        <v>21</v>
      </c>
      <c r="D146" s="149"/>
      <c r="E146" s="150" t="str">
        <f>CONCATENATE(C146,D146)</f>
        <v>X</v>
      </c>
      <c r="F146" s="149" t="s">
        <v>48</v>
      </c>
      <c r="G146" s="230">
        <v>10</v>
      </c>
      <c r="H146" s="149" t="str">
        <f>CONCATENATE(F146,"/",G146)</f>
        <v>XXX410/10</v>
      </c>
      <c r="I146" s="191" t="s">
        <v>28</v>
      </c>
      <c r="J146" s="152" t="s">
        <v>28</v>
      </c>
      <c r="K146" s="153">
        <v>0.34027777777777773</v>
      </c>
      <c r="L146" s="192">
        <v>0.3430555555555555</v>
      </c>
      <c r="M146" s="197" t="s">
        <v>50</v>
      </c>
      <c r="N146" s="192">
        <v>0.37847222222222227</v>
      </c>
      <c r="O146" s="197" t="s">
        <v>26</v>
      </c>
      <c r="P146" s="149" t="str">
        <f t="shared" si="136"/>
        <v>OK</v>
      </c>
      <c r="Q146" s="156">
        <f t="shared" si="137"/>
        <v>3.5416666666666763E-2</v>
      </c>
      <c r="R146" s="156">
        <f t="shared" si="138"/>
        <v>2.7777777777777679E-3</v>
      </c>
      <c r="S146" s="156">
        <f t="shared" si="139"/>
        <v>3.8194444444444531E-2</v>
      </c>
      <c r="T146" s="156">
        <f t="shared" si="141"/>
        <v>1.8749999999999933E-2</v>
      </c>
      <c r="U146" s="149">
        <v>30.5</v>
      </c>
      <c r="V146" s="149">
        <f>INDEX('Počty dní'!A:E,MATCH(E146,'Počty dní'!C:C,0),4)</f>
        <v>205</v>
      </c>
      <c r="W146" s="157">
        <f t="shared" si="140"/>
        <v>6252.5</v>
      </c>
      <c r="Z146" s="135"/>
      <c r="AA146" s="135"/>
    </row>
    <row r="147" spans="1:27" x14ac:dyDescent="0.25">
      <c r="A147" s="148">
        <v>410</v>
      </c>
      <c r="B147" s="149">
        <v>4010</v>
      </c>
      <c r="C147" s="149" t="s">
        <v>21</v>
      </c>
      <c r="D147" s="149">
        <v>25</v>
      </c>
      <c r="E147" s="150" t="str">
        <f t="shared" si="134"/>
        <v>X25</v>
      </c>
      <c r="F147" s="149" t="s">
        <v>80</v>
      </c>
      <c r="G147" s="230">
        <v>11</v>
      </c>
      <c r="H147" s="149" t="str">
        <f t="shared" si="135"/>
        <v>XXX261/11</v>
      </c>
      <c r="I147" s="191" t="s">
        <v>28</v>
      </c>
      <c r="J147" s="152" t="s">
        <v>28</v>
      </c>
      <c r="K147" s="153">
        <v>0.54513888888888895</v>
      </c>
      <c r="L147" s="192">
        <v>0.54861111111111105</v>
      </c>
      <c r="M147" s="197" t="s">
        <v>26</v>
      </c>
      <c r="N147" s="192">
        <v>0.57361111111111118</v>
      </c>
      <c r="O147" s="197" t="s">
        <v>44</v>
      </c>
      <c r="P147" s="149" t="str">
        <f t="shared" si="136"/>
        <v>OK</v>
      </c>
      <c r="Q147" s="156">
        <f t="shared" si="137"/>
        <v>2.5000000000000133E-2</v>
      </c>
      <c r="R147" s="156">
        <f t="shared" si="138"/>
        <v>3.4722222222220989E-3</v>
      </c>
      <c r="S147" s="156">
        <f t="shared" si="139"/>
        <v>2.8472222222222232E-2</v>
      </c>
      <c r="T147" s="156">
        <f t="shared" si="141"/>
        <v>0.16666666666666669</v>
      </c>
      <c r="U147" s="149">
        <v>20.5</v>
      </c>
      <c r="V147" s="149">
        <f>INDEX('Počty dní'!A:E,MATCH(E147,'Počty dní'!C:C,0),4)</f>
        <v>205</v>
      </c>
      <c r="W147" s="157">
        <f t="shared" si="140"/>
        <v>4202.5</v>
      </c>
      <c r="Z147" s="135"/>
      <c r="AA147" s="135"/>
    </row>
    <row r="148" spans="1:27" x14ac:dyDescent="0.25">
      <c r="A148" s="148">
        <v>410</v>
      </c>
      <c r="B148" s="149">
        <v>4010</v>
      </c>
      <c r="C148" s="149" t="s">
        <v>21</v>
      </c>
      <c r="D148" s="149">
        <v>25</v>
      </c>
      <c r="E148" s="150" t="str">
        <f t="shared" si="134"/>
        <v>X25</v>
      </c>
      <c r="F148" s="149" t="s">
        <v>80</v>
      </c>
      <c r="G148" s="230">
        <v>16</v>
      </c>
      <c r="H148" s="149" t="str">
        <f t="shared" si="135"/>
        <v>XXX261/16</v>
      </c>
      <c r="I148" s="191" t="s">
        <v>28</v>
      </c>
      <c r="J148" s="152" t="s">
        <v>28</v>
      </c>
      <c r="K148" s="153">
        <v>0.59166666666666667</v>
      </c>
      <c r="L148" s="192">
        <v>0.59305555555555556</v>
      </c>
      <c r="M148" s="197" t="s">
        <v>44</v>
      </c>
      <c r="N148" s="192">
        <v>0.61805555555555558</v>
      </c>
      <c r="O148" s="197" t="s">
        <v>26</v>
      </c>
      <c r="P148" s="149" t="str">
        <f t="shared" si="136"/>
        <v>OK</v>
      </c>
      <c r="Q148" s="156">
        <f t="shared" si="137"/>
        <v>2.5000000000000022E-2</v>
      </c>
      <c r="R148" s="156">
        <f t="shared" si="138"/>
        <v>1.388888888888884E-3</v>
      </c>
      <c r="S148" s="156">
        <f t="shared" si="139"/>
        <v>2.6388888888888906E-2</v>
      </c>
      <c r="T148" s="156">
        <f t="shared" si="141"/>
        <v>1.8055555555555491E-2</v>
      </c>
      <c r="U148" s="149">
        <v>20.5</v>
      </c>
      <c r="V148" s="149">
        <f>INDEX('Počty dní'!A:E,MATCH(E148,'Počty dní'!C:C,0),4)</f>
        <v>205</v>
      </c>
      <c r="W148" s="157">
        <f t="shared" si="140"/>
        <v>4202.5</v>
      </c>
      <c r="Z148" s="135"/>
      <c r="AA148" s="135"/>
    </row>
    <row r="149" spans="1:27" x14ac:dyDescent="0.25">
      <c r="A149" s="148">
        <v>410</v>
      </c>
      <c r="B149" s="149">
        <v>4010</v>
      </c>
      <c r="C149" s="149" t="s">
        <v>21</v>
      </c>
      <c r="D149" s="149"/>
      <c r="E149" s="150" t="str">
        <f t="shared" si="134"/>
        <v>X</v>
      </c>
      <c r="F149" s="149" t="s">
        <v>80</v>
      </c>
      <c r="G149" s="230">
        <v>15</v>
      </c>
      <c r="H149" s="149" t="str">
        <f t="shared" si="135"/>
        <v>XXX261/15</v>
      </c>
      <c r="I149" s="191" t="s">
        <v>28</v>
      </c>
      <c r="J149" s="152" t="s">
        <v>28</v>
      </c>
      <c r="K149" s="153">
        <v>0.62847222222222221</v>
      </c>
      <c r="L149" s="192">
        <v>0.63194444444444442</v>
      </c>
      <c r="M149" s="197" t="s">
        <v>26</v>
      </c>
      <c r="N149" s="192">
        <v>0.65694444444444444</v>
      </c>
      <c r="O149" s="197" t="s">
        <v>44</v>
      </c>
      <c r="P149" s="149" t="str">
        <f t="shared" si="136"/>
        <v>OK</v>
      </c>
      <c r="Q149" s="156">
        <f t="shared" si="137"/>
        <v>2.5000000000000022E-2</v>
      </c>
      <c r="R149" s="156">
        <f t="shared" si="138"/>
        <v>3.4722222222222099E-3</v>
      </c>
      <c r="S149" s="156">
        <f t="shared" si="139"/>
        <v>2.8472222222222232E-2</v>
      </c>
      <c r="T149" s="156">
        <f t="shared" si="141"/>
        <v>1.041666666666663E-2</v>
      </c>
      <c r="U149" s="149">
        <v>20.5</v>
      </c>
      <c r="V149" s="149">
        <f>INDEX('Počty dní'!A:E,MATCH(E149,'Počty dní'!C:C,0),4)</f>
        <v>205</v>
      </c>
      <c r="W149" s="157">
        <f t="shared" si="140"/>
        <v>4202.5</v>
      </c>
      <c r="Z149" s="135"/>
      <c r="AA149" s="135"/>
    </row>
    <row r="150" spans="1:27" x14ac:dyDescent="0.25">
      <c r="A150" s="148">
        <v>410</v>
      </c>
      <c r="B150" s="149">
        <v>4010</v>
      </c>
      <c r="C150" s="149" t="s">
        <v>21</v>
      </c>
      <c r="D150" s="149"/>
      <c r="E150" s="150" t="str">
        <f t="shared" si="134"/>
        <v>X</v>
      </c>
      <c r="F150" s="149" t="s">
        <v>80</v>
      </c>
      <c r="G150" s="230">
        <v>20</v>
      </c>
      <c r="H150" s="149" t="str">
        <f t="shared" si="135"/>
        <v>XXX261/20</v>
      </c>
      <c r="I150" s="191" t="s">
        <v>28</v>
      </c>
      <c r="J150" s="152" t="s">
        <v>28</v>
      </c>
      <c r="K150" s="153">
        <v>0.67499999999999993</v>
      </c>
      <c r="L150" s="192">
        <v>0.67638888888888893</v>
      </c>
      <c r="M150" s="197" t="s">
        <v>44</v>
      </c>
      <c r="N150" s="192">
        <v>0.70138888888888884</v>
      </c>
      <c r="O150" s="197" t="s">
        <v>26</v>
      </c>
      <c r="P150" s="149" t="str">
        <f t="shared" si="136"/>
        <v>OK</v>
      </c>
      <c r="Q150" s="156">
        <f t="shared" si="137"/>
        <v>2.4999999999999911E-2</v>
      </c>
      <c r="R150" s="156">
        <f t="shared" si="138"/>
        <v>1.388888888888995E-3</v>
      </c>
      <c r="S150" s="156">
        <f t="shared" si="139"/>
        <v>2.6388888888888906E-2</v>
      </c>
      <c r="T150" s="156">
        <f t="shared" si="141"/>
        <v>1.8055555555555491E-2</v>
      </c>
      <c r="U150" s="149">
        <v>20.5</v>
      </c>
      <c r="V150" s="149">
        <f>INDEX('Počty dní'!A:E,MATCH(E150,'Počty dní'!C:C,0),4)</f>
        <v>205</v>
      </c>
      <c r="W150" s="157">
        <f t="shared" si="140"/>
        <v>4202.5</v>
      </c>
      <c r="Z150" s="135"/>
      <c r="AA150" s="135"/>
    </row>
    <row r="151" spans="1:27" ht="15.75" thickBot="1" x14ac:dyDescent="0.3">
      <c r="A151" s="148">
        <v>410</v>
      </c>
      <c r="B151" s="149">
        <v>4010</v>
      </c>
      <c r="C151" s="149" t="s">
        <v>21</v>
      </c>
      <c r="D151" s="149"/>
      <c r="E151" s="150" t="str">
        <f t="shared" si="134"/>
        <v>X</v>
      </c>
      <c r="F151" s="149" t="s">
        <v>80</v>
      </c>
      <c r="G151" s="230">
        <v>19</v>
      </c>
      <c r="H151" s="149" t="str">
        <f t="shared" si="135"/>
        <v>XXX261/19</v>
      </c>
      <c r="I151" s="191" t="s">
        <v>28</v>
      </c>
      <c r="J151" s="152" t="s">
        <v>28</v>
      </c>
      <c r="K151" s="153">
        <v>0.73263888888888884</v>
      </c>
      <c r="L151" s="192">
        <v>0.73611111111111116</v>
      </c>
      <c r="M151" s="197" t="s">
        <v>26</v>
      </c>
      <c r="N151" s="192">
        <v>0.76111111111111107</v>
      </c>
      <c r="O151" s="197" t="s">
        <v>44</v>
      </c>
      <c r="P151" s="154"/>
      <c r="Q151" s="156">
        <f t="shared" si="137"/>
        <v>2.4999999999999911E-2</v>
      </c>
      <c r="R151" s="156">
        <f t="shared" si="138"/>
        <v>3.4722222222223209E-3</v>
      </c>
      <c r="S151" s="156">
        <f t="shared" si="139"/>
        <v>2.8472222222222232E-2</v>
      </c>
      <c r="T151" s="156">
        <f t="shared" si="141"/>
        <v>3.125E-2</v>
      </c>
      <c r="U151" s="149">
        <v>20.5</v>
      </c>
      <c r="V151" s="149">
        <f>INDEX('Počty dní'!A:E,MATCH(E151,'Počty dní'!C:C,0),4)</f>
        <v>205</v>
      </c>
      <c r="W151" s="157">
        <f t="shared" si="140"/>
        <v>4202.5</v>
      </c>
      <c r="Z151" s="135"/>
      <c r="AA151" s="135"/>
    </row>
    <row r="152" spans="1:27" ht="15.75" thickBot="1" x14ac:dyDescent="0.3">
      <c r="A152" s="163" t="str">
        <f ca="1">CONCATENATE(INDIRECT("R[-3]C[0]",FALSE),"celkem")</f>
        <v>410celkem</v>
      </c>
      <c r="B152" s="164"/>
      <c r="C152" s="164" t="str">
        <f ca="1">INDIRECT("R[-1]C[12]",FALSE)</f>
        <v>Dudín</v>
      </c>
      <c r="D152" s="165"/>
      <c r="E152" s="164"/>
      <c r="F152" s="165"/>
      <c r="G152" s="231"/>
      <c r="H152" s="166"/>
      <c r="I152" s="167"/>
      <c r="J152" s="168" t="str">
        <f ca="1">INDIRECT("R[-2]C[0]",FALSE)</f>
        <v>S</v>
      </c>
      <c r="K152" s="169"/>
      <c r="L152" s="170"/>
      <c r="M152" s="171"/>
      <c r="N152" s="170"/>
      <c r="O152" s="172"/>
      <c r="P152" s="164"/>
      <c r="Q152" s="173">
        <f>SUM(Q142:Q151)</f>
        <v>0.26875000000000004</v>
      </c>
      <c r="R152" s="173">
        <f t="shared" ref="R152:T152" si="142">SUM(R142:R151)</f>
        <v>2.2916666666666807E-2</v>
      </c>
      <c r="S152" s="173">
        <f t="shared" si="142"/>
        <v>0.29166666666666685</v>
      </c>
      <c r="T152" s="173">
        <f t="shared" si="142"/>
        <v>0.2833333333333331</v>
      </c>
      <c r="U152" s="174">
        <f>SUM(U142:U151)</f>
        <v>225</v>
      </c>
      <c r="V152" s="175"/>
      <c r="W152" s="176">
        <f>SUM(W142:W151)</f>
        <v>46125</v>
      </c>
      <c r="Z152" s="135"/>
      <c r="AA152" s="135"/>
    </row>
    <row r="153" spans="1:27" x14ac:dyDescent="0.25">
      <c r="A153" s="177"/>
      <c r="D153" s="178"/>
      <c r="F153" s="178"/>
      <c r="H153" s="179"/>
      <c r="I153" s="180"/>
      <c r="J153" s="181"/>
      <c r="K153" s="182"/>
      <c r="L153" s="183"/>
      <c r="M153" s="136"/>
      <c r="N153" s="183"/>
      <c r="O153" s="184"/>
      <c r="Q153" s="185"/>
      <c r="R153" s="185"/>
      <c r="S153" s="185"/>
      <c r="T153" s="185"/>
      <c r="U153" s="182"/>
      <c r="W153" s="182"/>
      <c r="Z153" s="135"/>
      <c r="AA153" s="135"/>
    </row>
    <row r="154" spans="1:27" ht="15.75" thickBot="1" x14ac:dyDescent="0.3">
      <c r="K154" s="178"/>
      <c r="M154" s="198"/>
      <c r="O154" s="198"/>
      <c r="Z154" s="135"/>
      <c r="AA154" s="135"/>
    </row>
    <row r="155" spans="1:27" x14ac:dyDescent="0.25">
      <c r="A155" s="138">
        <v>411</v>
      </c>
      <c r="B155" s="139">
        <v>4011</v>
      </c>
      <c r="C155" s="139" t="s">
        <v>21</v>
      </c>
      <c r="D155" s="139"/>
      <c r="E155" s="140" t="str">
        <f t="shared" ref="E155" si="143">CONCATENATE(C155,D155)</f>
        <v>X</v>
      </c>
      <c r="F155" s="139" t="s">
        <v>80</v>
      </c>
      <c r="G155" s="233">
        <v>4</v>
      </c>
      <c r="H155" s="139" t="str">
        <f t="shared" ref="H155" si="144">CONCATENATE(F155,"/",G155)</f>
        <v>XXX261/4</v>
      </c>
      <c r="I155" s="190" t="s">
        <v>28</v>
      </c>
      <c r="J155" s="142" t="s">
        <v>28</v>
      </c>
      <c r="K155" s="143">
        <v>0.22013888888888888</v>
      </c>
      <c r="L155" s="195">
        <v>0.22083333333333333</v>
      </c>
      <c r="M155" s="196" t="s">
        <v>122</v>
      </c>
      <c r="N155" s="195">
        <v>0.24305555555555555</v>
      </c>
      <c r="O155" s="196" t="s">
        <v>26</v>
      </c>
      <c r="P155" s="139" t="str">
        <f t="shared" ref="P155:P164" si="145">IF(M156=O155,"OK","POZOR")</f>
        <v>OK</v>
      </c>
      <c r="Q155" s="146">
        <f t="shared" ref="Q155:Q165" si="146">IF(ISNUMBER(G155),N155-L155,IF(F155="přejezd",N155-L155,0))</f>
        <v>2.2222222222222227E-2</v>
      </c>
      <c r="R155" s="146">
        <f t="shared" ref="R155:R165" si="147">IF(ISNUMBER(G155),L155-K155,0)</f>
        <v>6.9444444444444198E-4</v>
      </c>
      <c r="S155" s="146">
        <f t="shared" ref="S155:S165" si="148">Q155+R155</f>
        <v>2.2916666666666669E-2</v>
      </c>
      <c r="T155" s="146"/>
      <c r="U155" s="139">
        <v>18.5</v>
      </c>
      <c r="V155" s="139">
        <f>INDEX('Počty dní'!A:E,MATCH(E155,'Počty dní'!C:C,0),4)</f>
        <v>205</v>
      </c>
      <c r="W155" s="147">
        <f t="shared" ref="W155:W165" si="149">V155*U155</f>
        <v>3792.5</v>
      </c>
      <c r="Z155" s="135"/>
      <c r="AA155" s="135"/>
    </row>
    <row r="156" spans="1:27" x14ac:dyDescent="0.25">
      <c r="A156" s="148">
        <v>411</v>
      </c>
      <c r="B156" s="149">
        <v>4011</v>
      </c>
      <c r="C156" s="149" t="s">
        <v>21</v>
      </c>
      <c r="D156" s="149"/>
      <c r="E156" s="150" t="str">
        <f t="shared" ref="E156:E164" si="150">CONCATENATE(C156,D156)</f>
        <v>X</v>
      </c>
      <c r="F156" s="149" t="s">
        <v>119</v>
      </c>
      <c r="G156" s="230">
        <v>5</v>
      </c>
      <c r="H156" s="149" t="str">
        <f t="shared" ref="H156:H164" si="151">CONCATENATE(F156,"/",G156)</f>
        <v>XXX402/5</v>
      </c>
      <c r="I156" s="191" t="s">
        <v>28</v>
      </c>
      <c r="J156" s="152" t="s">
        <v>28</v>
      </c>
      <c r="K156" s="153">
        <v>0.25694444444444448</v>
      </c>
      <c r="L156" s="154">
        <v>0.26041666666666669</v>
      </c>
      <c r="M156" s="155" t="s">
        <v>26</v>
      </c>
      <c r="N156" s="154">
        <v>0.2986111111111111</v>
      </c>
      <c r="O156" s="155" t="s">
        <v>91</v>
      </c>
      <c r="P156" s="149" t="str">
        <f t="shared" si="145"/>
        <v>OK</v>
      </c>
      <c r="Q156" s="156">
        <f t="shared" si="146"/>
        <v>3.819444444444442E-2</v>
      </c>
      <c r="R156" s="156">
        <f t="shared" si="147"/>
        <v>3.4722222222222099E-3</v>
      </c>
      <c r="S156" s="156">
        <f t="shared" si="148"/>
        <v>4.166666666666663E-2</v>
      </c>
      <c r="T156" s="156">
        <f t="shared" ref="T156:T165" si="152">K156-N155</f>
        <v>1.3888888888888923E-2</v>
      </c>
      <c r="U156" s="149">
        <v>34.299999999999997</v>
      </c>
      <c r="V156" s="149">
        <f>INDEX('Počty dní'!A:E,MATCH(E156,'Počty dní'!C:C,0),4)</f>
        <v>205</v>
      </c>
      <c r="W156" s="157">
        <f t="shared" si="149"/>
        <v>7031.4999999999991</v>
      </c>
      <c r="Z156" s="135"/>
      <c r="AA156" s="135"/>
    </row>
    <row r="157" spans="1:27" ht="16.5" customHeight="1" x14ac:dyDescent="0.25">
      <c r="A157" s="148">
        <v>411</v>
      </c>
      <c r="B157" s="149">
        <v>4011</v>
      </c>
      <c r="C157" s="149" t="s">
        <v>21</v>
      </c>
      <c r="D157" s="149"/>
      <c r="E157" s="150" t="str">
        <f t="shared" si="150"/>
        <v>X</v>
      </c>
      <c r="F157" s="149" t="s">
        <v>100</v>
      </c>
      <c r="G157" s="230">
        <v>5</v>
      </c>
      <c r="H157" s="149" t="str">
        <f t="shared" si="151"/>
        <v>XXX404/5</v>
      </c>
      <c r="I157" s="191" t="s">
        <v>28</v>
      </c>
      <c r="J157" s="152" t="s">
        <v>28</v>
      </c>
      <c r="K157" s="153">
        <v>0.3</v>
      </c>
      <c r="L157" s="154">
        <v>0.30069444444444443</v>
      </c>
      <c r="M157" s="155" t="s">
        <v>91</v>
      </c>
      <c r="N157" s="154">
        <v>0.31388888888888888</v>
      </c>
      <c r="O157" s="155" t="s">
        <v>101</v>
      </c>
      <c r="P157" s="149" t="str">
        <f t="shared" si="145"/>
        <v>OK</v>
      </c>
      <c r="Q157" s="156">
        <f t="shared" si="146"/>
        <v>1.3194444444444453E-2</v>
      </c>
      <c r="R157" s="156">
        <f t="shared" si="147"/>
        <v>6.9444444444444198E-4</v>
      </c>
      <c r="S157" s="156">
        <f t="shared" si="148"/>
        <v>1.3888888888888895E-2</v>
      </c>
      <c r="T157" s="156">
        <f t="shared" si="152"/>
        <v>1.388888888888884E-3</v>
      </c>
      <c r="U157" s="149">
        <v>13.2</v>
      </c>
      <c r="V157" s="149">
        <f>INDEX('Počty dní'!A:E,MATCH(E157,'Počty dní'!C:C,0),4)</f>
        <v>205</v>
      </c>
      <c r="W157" s="157">
        <f t="shared" si="149"/>
        <v>2706</v>
      </c>
      <c r="Z157" s="135"/>
      <c r="AA157" s="135"/>
    </row>
    <row r="158" spans="1:27" x14ac:dyDescent="0.25">
      <c r="A158" s="148">
        <v>411</v>
      </c>
      <c r="B158" s="149">
        <v>4011</v>
      </c>
      <c r="C158" s="149" t="s">
        <v>21</v>
      </c>
      <c r="D158" s="149"/>
      <c r="E158" s="150" t="str">
        <f t="shared" si="150"/>
        <v>X</v>
      </c>
      <c r="F158" s="149" t="s">
        <v>100</v>
      </c>
      <c r="G158" s="230">
        <v>7</v>
      </c>
      <c r="H158" s="149" t="str">
        <f t="shared" si="151"/>
        <v>XXX404/7</v>
      </c>
      <c r="I158" s="191" t="s">
        <v>28</v>
      </c>
      <c r="J158" s="152" t="s">
        <v>28</v>
      </c>
      <c r="K158" s="153">
        <v>0.38055555555555554</v>
      </c>
      <c r="L158" s="154">
        <v>0.38194444444444442</v>
      </c>
      <c r="M158" s="155" t="s">
        <v>101</v>
      </c>
      <c r="N158" s="154">
        <v>0.39513888888888887</v>
      </c>
      <c r="O158" s="155" t="s">
        <v>49</v>
      </c>
      <c r="P158" s="149" t="str">
        <f t="shared" si="145"/>
        <v>OK</v>
      </c>
      <c r="Q158" s="156">
        <f t="shared" si="146"/>
        <v>1.3194444444444453E-2</v>
      </c>
      <c r="R158" s="156">
        <f t="shared" si="147"/>
        <v>1.388888888888884E-3</v>
      </c>
      <c r="S158" s="156">
        <f t="shared" si="148"/>
        <v>1.4583333333333337E-2</v>
      </c>
      <c r="T158" s="156">
        <f t="shared" si="152"/>
        <v>6.6666666666666652E-2</v>
      </c>
      <c r="U158" s="149">
        <v>12.9</v>
      </c>
      <c r="V158" s="149">
        <f>INDEX('Počty dní'!A:E,MATCH(E158,'Počty dní'!C:C,0),4)</f>
        <v>205</v>
      </c>
      <c r="W158" s="157">
        <f t="shared" si="149"/>
        <v>2644.5</v>
      </c>
      <c r="Z158" s="135"/>
      <c r="AA158" s="135"/>
    </row>
    <row r="159" spans="1:27" x14ac:dyDescent="0.25">
      <c r="A159" s="148">
        <v>411</v>
      </c>
      <c r="B159" s="149">
        <v>4011</v>
      </c>
      <c r="C159" s="149" t="s">
        <v>21</v>
      </c>
      <c r="D159" s="149"/>
      <c r="E159" s="150" t="str">
        <f t="shared" si="150"/>
        <v>X</v>
      </c>
      <c r="F159" s="149" t="s">
        <v>100</v>
      </c>
      <c r="G159" s="230">
        <v>6</v>
      </c>
      <c r="H159" s="149" t="str">
        <f t="shared" si="151"/>
        <v>XXX404/6</v>
      </c>
      <c r="I159" s="191" t="s">
        <v>28</v>
      </c>
      <c r="J159" s="152" t="s">
        <v>28</v>
      </c>
      <c r="K159" s="153">
        <v>0.40138888888888885</v>
      </c>
      <c r="L159" s="154">
        <v>0.40277777777777773</v>
      </c>
      <c r="M159" s="155" t="s">
        <v>49</v>
      </c>
      <c r="N159" s="154">
        <v>0.4236111111111111</v>
      </c>
      <c r="O159" s="155" t="s">
        <v>90</v>
      </c>
      <c r="P159" s="149" t="str">
        <f t="shared" si="145"/>
        <v>OK</v>
      </c>
      <c r="Q159" s="156">
        <f t="shared" si="146"/>
        <v>2.083333333333337E-2</v>
      </c>
      <c r="R159" s="156">
        <f t="shared" si="147"/>
        <v>1.388888888888884E-3</v>
      </c>
      <c r="S159" s="156">
        <f t="shared" si="148"/>
        <v>2.2222222222222254E-2</v>
      </c>
      <c r="T159" s="156">
        <f t="shared" si="152"/>
        <v>6.2499999999999778E-3</v>
      </c>
      <c r="U159" s="149">
        <v>18.7</v>
      </c>
      <c r="V159" s="149">
        <f>INDEX('Počty dní'!A:E,MATCH(E159,'Počty dní'!C:C,0),4)</f>
        <v>205</v>
      </c>
      <c r="W159" s="157">
        <f t="shared" si="149"/>
        <v>3833.5</v>
      </c>
      <c r="Z159" s="135"/>
      <c r="AA159" s="135"/>
    </row>
    <row r="160" spans="1:27" x14ac:dyDescent="0.25">
      <c r="A160" s="148">
        <v>411</v>
      </c>
      <c r="B160" s="149">
        <v>4011</v>
      </c>
      <c r="C160" s="149" t="s">
        <v>21</v>
      </c>
      <c r="D160" s="149"/>
      <c r="E160" s="150" t="str">
        <f t="shared" si="150"/>
        <v>X</v>
      </c>
      <c r="F160" s="149" t="s">
        <v>119</v>
      </c>
      <c r="G160" s="230">
        <v>12</v>
      </c>
      <c r="H160" s="149" t="str">
        <f t="shared" si="151"/>
        <v>XXX402/12</v>
      </c>
      <c r="I160" s="191" t="s">
        <v>28</v>
      </c>
      <c r="J160" s="152" t="s">
        <v>28</v>
      </c>
      <c r="K160" s="153">
        <v>0.51736111111111105</v>
      </c>
      <c r="L160" s="154">
        <v>0.52083333333333337</v>
      </c>
      <c r="M160" s="155" t="s">
        <v>90</v>
      </c>
      <c r="N160" s="154">
        <v>0.55555555555555558</v>
      </c>
      <c r="O160" s="155" t="s">
        <v>26</v>
      </c>
      <c r="P160" s="149" t="str">
        <f t="shared" si="145"/>
        <v>OK</v>
      </c>
      <c r="Q160" s="156">
        <f t="shared" si="146"/>
        <v>3.472222222222221E-2</v>
      </c>
      <c r="R160" s="156">
        <f t="shared" si="147"/>
        <v>3.4722222222223209E-3</v>
      </c>
      <c r="S160" s="156">
        <f t="shared" si="148"/>
        <v>3.8194444444444531E-2</v>
      </c>
      <c r="T160" s="156">
        <f t="shared" si="152"/>
        <v>9.3749999999999944E-2</v>
      </c>
      <c r="U160" s="149">
        <v>30.8</v>
      </c>
      <c r="V160" s="149">
        <f>INDEX('Počty dní'!A:E,MATCH(E160,'Počty dní'!C:C,0),4)</f>
        <v>205</v>
      </c>
      <c r="W160" s="157">
        <f t="shared" si="149"/>
        <v>6314</v>
      </c>
      <c r="Z160" s="135"/>
      <c r="AA160" s="135"/>
    </row>
    <row r="161" spans="1:27" x14ac:dyDescent="0.25">
      <c r="A161" s="148">
        <v>411</v>
      </c>
      <c r="B161" s="149">
        <v>4011</v>
      </c>
      <c r="C161" s="149" t="s">
        <v>21</v>
      </c>
      <c r="D161" s="149"/>
      <c r="E161" s="150" t="str">
        <f t="shared" si="150"/>
        <v>X</v>
      </c>
      <c r="F161" s="149" t="s">
        <v>81</v>
      </c>
      <c r="G161" s="232">
        <v>11</v>
      </c>
      <c r="H161" s="149" t="str">
        <f t="shared" si="151"/>
        <v>XXX262/11</v>
      </c>
      <c r="I161" s="191" t="s">
        <v>28</v>
      </c>
      <c r="J161" s="152" t="s">
        <v>28</v>
      </c>
      <c r="K161" s="153">
        <v>0.56597222222222221</v>
      </c>
      <c r="L161" s="192">
        <v>0.56944444444444442</v>
      </c>
      <c r="M161" s="193" t="s">
        <v>26</v>
      </c>
      <c r="N161" s="192">
        <v>0.59930555555555554</v>
      </c>
      <c r="O161" s="193" t="s">
        <v>46</v>
      </c>
      <c r="P161" s="149" t="str">
        <f t="shared" si="145"/>
        <v>OK</v>
      </c>
      <c r="Q161" s="156">
        <f t="shared" si="146"/>
        <v>2.9861111111111116E-2</v>
      </c>
      <c r="R161" s="156">
        <f t="shared" si="147"/>
        <v>3.4722222222222099E-3</v>
      </c>
      <c r="S161" s="156">
        <f t="shared" si="148"/>
        <v>3.3333333333333326E-2</v>
      </c>
      <c r="T161" s="156">
        <f t="shared" si="152"/>
        <v>1.041666666666663E-2</v>
      </c>
      <c r="U161" s="149">
        <v>24.5</v>
      </c>
      <c r="V161" s="149">
        <f>INDEX('Počty dní'!A:E,MATCH(E161,'Počty dní'!C:C,0),4)</f>
        <v>205</v>
      </c>
      <c r="W161" s="157">
        <f t="shared" si="149"/>
        <v>5022.5</v>
      </c>
      <c r="Z161" s="135"/>
      <c r="AA161" s="135"/>
    </row>
    <row r="162" spans="1:27" x14ac:dyDescent="0.25">
      <c r="A162" s="148">
        <v>411</v>
      </c>
      <c r="B162" s="149">
        <v>4011</v>
      </c>
      <c r="C162" s="149" t="s">
        <v>21</v>
      </c>
      <c r="D162" s="149"/>
      <c r="E162" s="150" t="str">
        <f t="shared" si="150"/>
        <v>X</v>
      </c>
      <c r="F162" s="149" t="s">
        <v>81</v>
      </c>
      <c r="G162" s="232">
        <v>16</v>
      </c>
      <c r="H162" s="149" t="str">
        <f t="shared" si="151"/>
        <v>XXX262/16</v>
      </c>
      <c r="I162" s="191" t="s">
        <v>28</v>
      </c>
      <c r="J162" s="152" t="s">
        <v>28</v>
      </c>
      <c r="K162" s="153">
        <v>0.60555555555555551</v>
      </c>
      <c r="L162" s="192">
        <v>0.60763888888888895</v>
      </c>
      <c r="M162" s="193" t="s">
        <v>46</v>
      </c>
      <c r="N162" s="192">
        <v>0.63680555555555551</v>
      </c>
      <c r="O162" s="193" t="s">
        <v>26</v>
      </c>
      <c r="P162" s="149" t="str">
        <f t="shared" si="145"/>
        <v>OK</v>
      </c>
      <c r="Q162" s="156">
        <f t="shared" si="146"/>
        <v>2.9166666666666563E-2</v>
      </c>
      <c r="R162" s="156">
        <f t="shared" si="147"/>
        <v>2.083333333333437E-3</v>
      </c>
      <c r="S162" s="156">
        <f t="shared" si="148"/>
        <v>3.125E-2</v>
      </c>
      <c r="T162" s="156">
        <f t="shared" si="152"/>
        <v>6.2499999999999778E-3</v>
      </c>
      <c r="U162" s="149">
        <v>24.5</v>
      </c>
      <c r="V162" s="149">
        <f>INDEX('Počty dní'!A:E,MATCH(E162,'Počty dní'!C:C,0),4)</f>
        <v>205</v>
      </c>
      <c r="W162" s="157">
        <f t="shared" si="149"/>
        <v>5022.5</v>
      </c>
      <c r="Z162" s="135"/>
      <c r="AA162" s="135"/>
    </row>
    <row r="163" spans="1:27" x14ac:dyDescent="0.25">
      <c r="A163" s="148">
        <v>411</v>
      </c>
      <c r="B163" s="149">
        <v>4011</v>
      </c>
      <c r="C163" s="149" t="s">
        <v>21</v>
      </c>
      <c r="D163" s="149"/>
      <c r="E163" s="150" t="str">
        <f t="shared" si="150"/>
        <v>X</v>
      </c>
      <c r="F163" s="149" t="s">
        <v>81</v>
      </c>
      <c r="G163" s="232">
        <v>15</v>
      </c>
      <c r="H163" s="149" t="str">
        <f t="shared" si="151"/>
        <v>XXX262/15</v>
      </c>
      <c r="I163" s="191" t="s">
        <v>28</v>
      </c>
      <c r="J163" s="152" t="s">
        <v>28</v>
      </c>
      <c r="K163" s="153">
        <v>0.64930555555555558</v>
      </c>
      <c r="L163" s="192">
        <v>0.65277777777777779</v>
      </c>
      <c r="M163" s="193" t="s">
        <v>26</v>
      </c>
      <c r="N163" s="192">
        <v>0.68263888888888891</v>
      </c>
      <c r="O163" s="193" t="s">
        <v>46</v>
      </c>
      <c r="P163" s="149" t="str">
        <f t="shared" si="145"/>
        <v>OK</v>
      </c>
      <c r="Q163" s="156">
        <f t="shared" si="146"/>
        <v>2.9861111111111116E-2</v>
      </c>
      <c r="R163" s="156">
        <f t="shared" si="147"/>
        <v>3.4722222222222099E-3</v>
      </c>
      <c r="S163" s="156">
        <f t="shared" si="148"/>
        <v>3.3333333333333326E-2</v>
      </c>
      <c r="T163" s="156">
        <f t="shared" si="152"/>
        <v>1.2500000000000067E-2</v>
      </c>
      <c r="U163" s="149">
        <v>24.5</v>
      </c>
      <c r="V163" s="149">
        <f>INDEX('Počty dní'!A:E,MATCH(E163,'Počty dní'!C:C,0),4)</f>
        <v>205</v>
      </c>
      <c r="W163" s="157">
        <f t="shared" si="149"/>
        <v>5022.5</v>
      </c>
      <c r="Z163" s="135"/>
      <c r="AA163" s="135"/>
    </row>
    <row r="164" spans="1:27" x14ac:dyDescent="0.25">
      <c r="A164" s="148">
        <v>411</v>
      </c>
      <c r="B164" s="149">
        <v>4011</v>
      </c>
      <c r="C164" s="149" t="s">
        <v>21</v>
      </c>
      <c r="D164" s="149"/>
      <c r="E164" s="150" t="str">
        <f t="shared" si="150"/>
        <v>X</v>
      </c>
      <c r="F164" s="149" t="s">
        <v>81</v>
      </c>
      <c r="G164" s="232">
        <v>20</v>
      </c>
      <c r="H164" s="149" t="str">
        <f t="shared" si="151"/>
        <v>XXX262/20</v>
      </c>
      <c r="I164" s="191" t="s">
        <v>28</v>
      </c>
      <c r="J164" s="152" t="s">
        <v>28</v>
      </c>
      <c r="K164" s="153">
        <v>0.68888888888888899</v>
      </c>
      <c r="L164" s="199">
        <v>0.69097222222222221</v>
      </c>
      <c r="M164" s="193" t="s">
        <v>46</v>
      </c>
      <c r="N164" s="199">
        <v>0.72013888888888899</v>
      </c>
      <c r="O164" s="193" t="s">
        <v>26</v>
      </c>
      <c r="P164" s="149" t="str">
        <f t="shared" si="145"/>
        <v>OK</v>
      </c>
      <c r="Q164" s="156">
        <f t="shared" si="146"/>
        <v>2.9166666666666785E-2</v>
      </c>
      <c r="R164" s="156">
        <f t="shared" si="147"/>
        <v>2.0833333333332149E-3</v>
      </c>
      <c r="S164" s="156">
        <f t="shared" si="148"/>
        <v>3.125E-2</v>
      </c>
      <c r="T164" s="156">
        <f t="shared" si="152"/>
        <v>6.2500000000000888E-3</v>
      </c>
      <c r="U164" s="149">
        <v>24.5</v>
      </c>
      <c r="V164" s="149">
        <f>INDEX('Počty dní'!A:E,MATCH(E164,'Počty dní'!C:C,0),4)</f>
        <v>205</v>
      </c>
      <c r="W164" s="157">
        <f t="shared" si="149"/>
        <v>5022.5</v>
      </c>
      <c r="Z164" s="135"/>
      <c r="AA164" s="135"/>
    </row>
    <row r="165" spans="1:27" ht="15.75" thickBot="1" x14ac:dyDescent="0.3">
      <c r="A165" s="148">
        <v>411</v>
      </c>
      <c r="B165" s="149">
        <v>4011</v>
      </c>
      <c r="C165" s="149" t="s">
        <v>21</v>
      </c>
      <c r="D165" s="149"/>
      <c r="E165" s="150" t="str">
        <f t="shared" ref="E165" si="153">CONCATENATE(C165,D165)</f>
        <v>X</v>
      </c>
      <c r="F165" s="149" t="s">
        <v>80</v>
      </c>
      <c r="G165" s="234">
        <v>21</v>
      </c>
      <c r="H165" s="149" t="str">
        <f t="shared" ref="H165" si="154">CONCATENATE(F165,"/",G165)</f>
        <v>XXX261/21</v>
      </c>
      <c r="I165" s="191" t="s">
        <v>28</v>
      </c>
      <c r="J165" s="152" t="s">
        <v>28</v>
      </c>
      <c r="K165" s="153">
        <v>0.81597222222222221</v>
      </c>
      <c r="L165" s="192">
        <v>0.81944444444444453</v>
      </c>
      <c r="M165" s="197" t="s">
        <v>26</v>
      </c>
      <c r="N165" s="192">
        <v>0.84097222222222223</v>
      </c>
      <c r="O165" s="197" t="s">
        <v>122</v>
      </c>
      <c r="P165" s="154"/>
      <c r="Q165" s="156">
        <f t="shared" si="146"/>
        <v>2.1527777777777701E-2</v>
      </c>
      <c r="R165" s="156">
        <f t="shared" si="147"/>
        <v>3.4722222222223209E-3</v>
      </c>
      <c r="S165" s="156">
        <f t="shared" si="148"/>
        <v>2.5000000000000022E-2</v>
      </c>
      <c r="T165" s="156">
        <f t="shared" si="152"/>
        <v>9.5833333333333215E-2</v>
      </c>
      <c r="U165" s="149">
        <v>18.5</v>
      </c>
      <c r="V165" s="149">
        <f>INDEX('Počty dní'!A:E,MATCH(E165,'Počty dní'!C:C,0),4)</f>
        <v>205</v>
      </c>
      <c r="W165" s="157">
        <f t="shared" si="149"/>
        <v>3792.5</v>
      </c>
      <c r="Z165" s="135"/>
      <c r="AA165" s="135"/>
    </row>
    <row r="166" spans="1:27" ht="15.75" thickBot="1" x14ac:dyDescent="0.3">
      <c r="A166" s="163" t="str">
        <f ca="1">CONCATENATE(INDIRECT("R[-3]C[0]",FALSE),"celkem")</f>
        <v>411celkem</v>
      </c>
      <c r="B166" s="164"/>
      <c r="C166" s="164" t="str">
        <f ca="1">INDIRECT("R[-1]C[12]",FALSE)</f>
        <v>Větrný Jeníkov,,nám.</v>
      </c>
      <c r="D166" s="165"/>
      <c r="E166" s="164"/>
      <c r="F166" s="165"/>
      <c r="G166" s="231"/>
      <c r="H166" s="166"/>
      <c r="I166" s="167"/>
      <c r="J166" s="168" t="str">
        <f ca="1">INDIRECT("R[-2]C[0]",FALSE)</f>
        <v>S</v>
      </c>
      <c r="K166" s="169"/>
      <c r="L166" s="170"/>
      <c r="M166" s="171"/>
      <c r="N166" s="170"/>
      <c r="O166" s="172"/>
      <c r="P166" s="164"/>
      <c r="Q166" s="173">
        <f>SUM(Q155:Q165)</f>
        <v>0.28194444444444444</v>
      </c>
      <c r="R166" s="173">
        <f t="shared" ref="R166:T166" si="155">SUM(R155:R165)</f>
        <v>2.5694444444444575E-2</v>
      </c>
      <c r="S166" s="173">
        <f t="shared" si="155"/>
        <v>0.30763888888888902</v>
      </c>
      <c r="T166" s="173">
        <f t="shared" si="155"/>
        <v>0.31319444444444433</v>
      </c>
      <c r="U166" s="174">
        <f>SUM(U155:U165)</f>
        <v>244.9</v>
      </c>
      <c r="V166" s="175"/>
      <c r="W166" s="176">
        <f>SUM(W155:W165)</f>
        <v>50204.5</v>
      </c>
      <c r="Z166" s="135"/>
      <c r="AA166" s="135"/>
    </row>
    <row r="167" spans="1:27" x14ac:dyDescent="0.25">
      <c r="A167" s="177"/>
      <c r="D167" s="178"/>
      <c r="F167" s="178"/>
      <c r="H167" s="179"/>
      <c r="I167" s="180"/>
      <c r="J167" s="181"/>
      <c r="K167" s="182"/>
      <c r="L167" s="183"/>
      <c r="M167" s="136"/>
      <c r="N167" s="183"/>
      <c r="O167" s="184"/>
      <c r="Q167" s="185"/>
      <c r="R167" s="185"/>
      <c r="S167" s="185"/>
      <c r="T167" s="185"/>
      <c r="U167" s="182"/>
      <c r="W167" s="182"/>
      <c r="Z167" s="135"/>
      <c r="AA167" s="135"/>
    </row>
    <row r="168" spans="1:27" ht="15.75" thickBot="1" x14ac:dyDescent="0.3">
      <c r="K168" s="178"/>
      <c r="M168" s="198"/>
      <c r="O168" s="198"/>
      <c r="Z168" s="135"/>
      <c r="AA168" s="135"/>
    </row>
    <row r="169" spans="1:27" x14ac:dyDescent="0.25">
      <c r="A169" s="138">
        <v>412</v>
      </c>
      <c r="B169" s="139">
        <v>4012</v>
      </c>
      <c r="C169" s="139" t="s">
        <v>21</v>
      </c>
      <c r="D169" s="139"/>
      <c r="E169" s="140" t="str">
        <f t="shared" ref="E169" si="156">CONCATENATE(C169,D169)</f>
        <v>X</v>
      </c>
      <c r="F169" s="139" t="s">
        <v>81</v>
      </c>
      <c r="G169" s="235">
        <v>4</v>
      </c>
      <c r="H169" s="139" t="str">
        <f t="shared" ref="H169" si="157">CONCATENATE(F169,"/",G169)</f>
        <v>XXX262/4</v>
      </c>
      <c r="I169" s="190" t="s">
        <v>28</v>
      </c>
      <c r="J169" s="142" t="s">
        <v>27</v>
      </c>
      <c r="K169" s="143">
        <v>0.23055555555555554</v>
      </c>
      <c r="L169" s="195">
        <v>0.23263888888888887</v>
      </c>
      <c r="M169" s="200" t="s">
        <v>46</v>
      </c>
      <c r="N169" s="195">
        <v>0.26180555555555557</v>
      </c>
      <c r="O169" s="200" t="s">
        <v>26</v>
      </c>
      <c r="P169" s="139" t="str">
        <f t="shared" ref="P169:P175" si="158">IF(M170=O169,"OK","POZOR")</f>
        <v>OK</v>
      </c>
      <c r="Q169" s="146">
        <f t="shared" ref="Q169:Q176" si="159">IF(ISNUMBER(G169),N169-L169,IF(F169="přejezd",N169-L169,0))</f>
        <v>2.9166666666666702E-2</v>
      </c>
      <c r="R169" s="146">
        <f t="shared" ref="R169:R176" si="160">IF(ISNUMBER(G169),L169-K169,0)</f>
        <v>2.0833333333333259E-3</v>
      </c>
      <c r="S169" s="146">
        <f t="shared" ref="S169:S176" si="161">Q169+R169</f>
        <v>3.1250000000000028E-2</v>
      </c>
      <c r="T169" s="146"/>
      <c r="U169" s="139">
        <v>24.5</v>
      </c>
      <c r="V169" s="139">
        <f>INDEX('Počty dní'!A:E,MATCH(E169,'Počty dní'!C:C,0),4)</f>
        <v>205</v>
      </c>
      <c r="W169" s="147">
        <f t="shared" ref="W169:W172" si="162">V169*U169</f>
        <v>5022.5</v>
      </c>
      <c r="Z169" s="135"/>
      <c r="AA169" s="135"/>
    </row>
    <row r="170" spans="1:27" x14ac:dyDescent="0.25">
      <c r="A170" s="148">
        <v>412</v>
      </c>
      <c r="B170" s="149">
        <v>4012</v>
      </c>
      <c r="C170" s="149" t="s">
        <v>21</v>
      </c>
      <c r="D170" s="149"/>
      <c r="E170" s="150" t="str">
        <f t="shared" ref="E170:E176" si="163">CONCATENATE(C170,D170)</f>
        <v>X</v>
      </c>
      <c r="F170" s="149" t="s">
        <v>52</v>
      </c>
      <c r="G170" s="230">
        <v>3</v>
      </c>
      <c r="H170" s="149" t="str">
        <f t="shared" ref="H170:H176" si="164">CONCATENATE(F170,"/",G170)</f>
        <v>XXX412/3</v>
      </c>
      <c r="I170" s="191" t="s">
        <v>28</v>
      </c>
      <c r="J170" s="152" t="s">
        <v>27</v>
      </c>
      <c r="K170" s="153">
        <v>0.26250000000000001</v>
      </c>
      <c r="L170" s="192">
        <v>0.2638888888888889</v>
      </c>
      <c r="M170" s="193" t="s">
        <v>26</v>
      </c>
      <c r="N170" s="192">
        <v>0.28958333333333336</v>
      </c>
      <c r="O170" s="193" t="s">
        <v>54</v>
      </c>
      <c r="P170" s="149" t="str">
        <f t="shared" si="158"/>
        <v>OK</v>
      </c>
      <c r="Q170" s="156">
        <f t="shared" si="159"/>
        <v>2.5694444444444464E-2</v>
      </c>
      <c r="R170" s="156">
        <f t="shared" si="160"/>
        <v>1.388888888888884E-3</v>
      </c>
      <c r="S170" s="156">
        <f t="shared" si="161"/>
        <v>2.7083333333333348E-2</v>
      </c>
      <c r="T170" s="156">
        <f t="shared" ref="T170:T176" si="165">K170-N169</f>
        <v>6.9444444444444198E-4</v>
      </c>
      <c r="U170" s="149">
        <v>22.6</v>
      </c>
      <c r="V170" s="149">
        <f>INDEX('Počty dní'!A:E,MATCH(E170,'Počty dní'!C:C,0),4)</f>
        <v>205</v>
      </c>
      <c r="W170" s="157">
        <f t="shared" si="162"/>
        <v>4633</v>
      </c>
      <c r="Z170" s="135"/>
      <c r="AA170" s="135"/>
    </row>
    <row r="171" spans="1:27" x14ac:dyDescent="0.25">
      <c r="A171" s="148">
        <v>412</v>
      </c>
      <c r="B171" s="149">
        <v>4012</v>
      </c>
      <c r="C171" s="149" t="s">
        <v>21</v>
      </c>
      <c r="D171" s="149"/>
      <c r="E171" s="150" t="str">
        <f t="shared" si="163"/>
        <v>X</v>
      </c>
      <c r="F171" s="149" t="s">
        <v>52</v>
      </c>
      <c r="G171" s="230">
        <v>6</v>
      </c>
      <c r="H171" s="149" t="str">
        <f t="shared" si="164"/>
        <v>XXX412/6</v>
      </c>
      <c r="I171" s="191" t="s">
        <v>27</v>
      </c>
      <c r="J171" s="152" t="s">
        <v>27</v>
      </c>
      <c r="K171" s="153">
        <v>0.28958333333333336</v>
      </c>
      <c r="L171" s="192">
        <v>0.2902777777777778</v>
      </c>
      <c r="M171" s="193" t="s">
        <v>54</v>
      </c>
      <c r="N171" s="192">
        <v>0.31597222222222221</v>
      </c>
      <c r="O171" s="193" t="s">
        <v>26</v>
      </c>
      <c r="P171" s="149" t="str">
        <f t="shared" si="158"/>
        <v>OK</v>
      </c>
      <c r="Q171" s="156">
        <f t="shared" si="159"/>
        <v>2.5694444444444409E-2</v>
      </c>
      <c r="R171" s="156">
        <f t="shared" si="160"/>
        <v>6.9444444444444198E-4</v>
      </c>
      <c r="S171" s="156">
        <f t="shared" si="161"/>
        <v>2.6388888888888851E-2</v>
      </c>
      <c r="T171" s="156">
        <f t="shared" si="165"/>
        <v>0</v>
      </c>
      <c r="U171" s="149">
        <v>18.899999999999999</v>
      </c>
      <c r="V171" s="149">
        <f>INDEX('Počty dní'!A:E,MATCH(E171,'Počty dní'!C:C,0),4)</f>
        <v>205</v>
      </c>
      <c r="W171" s="157">
        <f t="shared" si="162"/>
        <v>3874.4999999999995</v>
      </c>
      <c r="Z171" s="135"/>
      <c r="AA171" s="135"/>
    </row>
    <row r="172" spans="1:27" x14ac:dyDescent="0.25">
      <c r="A172" s="148">
        <v>412</v>
      </c>
      <c r="B172" s="149">
        <v>4012</v>
      </c>
      <c r="C172" s="149" t="s">
        <v>21</v>
      </c>
      <c r="D172" s="149"/>
      <c r="E172" s="150" t="str">
        <f t="shared" si="163"/>
        <v>X</v>
      </c>
      <c r="F172" s="149" t="s">
        <v>117</v>
      </c>
      <c r="G172" s="232">
        <v>9</v>
      </c>
      <c r="H172" s="149" t="str">
        <f t="shared" si="164"/>
        <v>XXX403/9</v>
      </c>
      <c r="I172" s="191" t="s">
        <v>28</v>
      </c>
      <c r="J172" s="152" t="s">
        <v>27</v>
      </c>
      <c r="K172" s="153">
        <v>0.4513888888888889</v>
      </c>
      <c r="L172" s="192">
        <v>0.45347222222222222</v>
      </c>
      <c r="M172" s="193" t="s">
        <v>26</v>
      </c>
      <c r="N172" s="192">
        <v>0.49374999999999997</v>
      </c>
      <c r="O172" s="155" t="s">
        <v>101</v>
      </c>
      <c r="P172" s="149" t="str">
        <f t="shared" si="158"/>
        <v>OK</v>
      </c>
      <c r="Q172" s="156">
        <f t="shared" si="159"/>
        <v>4.0277777777777746E-2</v>
      </c>
      <c r="R172" s="156">
        <f t="shared" si="160"/>
        <v>2.0833333333333259E-3</v>
      </c>
      <c r="S172" s="156">
        <f t="shared" si="161"/>
        <v>4.2361111111111072E-2</v>
      </c>
      <c r="T172" s="156">
        <f t="shared" si="165"/>
        <v>0.13541666666666669</v>
      </c>
      <c r="U172" s="149">
        <v>40.5</v>
      </c>
      <c r="V172" s="149">
        <f>INDEX('Počty dní'!A:E,MATCH(E172,'Počty dní'!C:C,0),4)</f>
        <v>205</v>
      </c>
      <c r="W172" s="157">
        <f t="shared" si="162"/>
        <v>8302.5</v>
      </c>
      <c r="Z172" s="135"/>
      <c r="AA172" s="135"/>
    </row>
    <row r="173" spans="1:27" x14ac:dyDescent="0.25">
      <c r="A173" s="148">
        <v>412</v>
      </c>
      <c r="B173" s="149">
        <v>4012</v>
      </c>
      <c r="C173" s="149" t="s">
        <v>21</v>
      </c>
      <c r="D173" s="149"/>
      <c r="E173" s="150" t="str">
        <f t="shared" si="163"/>
        <v>X</v>
      </c>
      <c r="F173" s="149" t="s">
        <v>117</v>
      </c>
      <c r="G173" s="232">
        <v>16</v>
      </c>
      <c r="H173" s="149" t="str">
        <f t="shared" si="164"/>
        <v>XXX403/16</v>
      </c>
      <c r="I173" s="191" t="s">
        <v>28</v>
      </c>
      <c r="J173" s="152" t="s">
        <v>27</v>
      </c>
      <c r="K173" s="153">
        <v>0.54305555555555551</v>
      </c>
      <c r="L173" s="192">
        <v>0.54513888888888895</v>
      </c>
      <c r="M173" s="193" t="s">
        <v>101</v>
      </c>
      <c r="N173" s="192">
        <v>0.58611111111111114</v>
      </c>
      <c r="O173" s="155" t="s">
        <v>26</v>
      </c>
      <c r="P173" s="149" t="str">
        <f t="shared" si="158"/>
        <v>OK</v>
      </c>
      <c r="Q173" s="156">
        <f t="shared" si="159"/>
        <v>4.0972222222222188E-2</v>
      </c>
      <c r="R173" s="156">
        <f t="shared" si="160"/>
        <v>2.083333333333437E-3</v>
      </c>
      <c r="S173" s="156">
        <f t="shared" si="161"/>
        <v>4.3055555555555625E-2</v>
      </c>
      <c r="T173" s="156">
        <f t="shared" si="165"/>
        <v>4.9305555555555547E-2</v>
      </c>
      <c r="U173" s="149">
        <v>40.5</v>
      </c>
      <c r="V173" s="149">
        <f>INDEX('Počty dní'!A:E,MATCH(E173,'Počty dní'!C:C,0),4)</f>
        <v>205</v>
      </c>
      <c r="W173" s="157">
        <f>V173*U173</f>
        <v>8302.5</v>
      </c>
      <c r="Z173" s="135"/>
      <c r="AA173" s="135"/>
    </row>
    <row r="174" spans="1:27" x14ac:dyDescent="0.25">
      <c r="A174" s="148">
        <v>412</v>
      </c>
      <c r="B174" s="149">
        <v>4012</v>
      </c>
      <c r="C174" s="149" t="s">
        <v>21</v>
      </c>
      <c r="D174" s="149"/>
      <c r="E174" s="150" t="str">
        <f t="shared" si="163"/>
        <v>X</v>
      </c>
      <c r="F174" s="149" t="s">
        <v>81</v>
      </c>
      <c r="G174" s="232">
        <v>13</v>
      </c>
      <c r="H174" s="149" t="str">
        <f t="shared" si="164"/>
        <v>XXX262/13</v>
      </c>
      <c r="I174" s="191" t="s">
        <v>27</v>
      </c>
      <c r="J174" s="152" t="s">
        <v>27</v>
      </c>
      <c r="K174" s="153">
        <v>0.60763888888888895</v>
      </c>
      <c r="L174" s="192">
        <v>0.61111111111111105</v>
      </c>
      <c r="M174" s="193" t="s">
        <v>26</v>
      </c>
      <c r="N174" s="192">
        <v>0.64097222222222217</v>
      </c>
      <c r="O174" s="193" t="s">
        <v>46</v>
      </c>
      <c r="P174" s="149" t="str">
        <f t="shared" si="158"/>
        <v>OK</v>
      </c>
      <c r="Q174" s="156">
        <f t="shared" si="159"/>
        <v>2.9861111111111116E-2</v>
      </c>
      <c r="R174" s="156">
        <f t="shared" si="160"/>
        <v>3.4722222222220989E-3</v>
      </c>
      <c r="S174" s="156">
        <f t="shared" si="161"/>
        <v>3.3333333333333215E-2</v>
      </c>
      <c r="T174" s="156">
        <f t="shared" si="165"/>
        <v>2.1527777777777812E-2</v>
      </c>
      <c r="U174" s="149">
        <v>24.5</v>
      </c>
      <c r="V174" s="149">
        <f>INDEX('Počty dní'!A:E,MATCH(E174,'Počty dní'!C:C,0),4)</f>
        <v>205</v>
      </c>
      <c r="W174" s="157">
        <f t="shared" ref="W174:W176" si="166">V174*U174</f>
        <v>5022.5</v>
      </c>
      <c r="Z174" s="135"/>
      <c r="AA174" s="135"/>
    </row>
    <row r="175" spans="1:27" x14ac:dyDescent="0.25">
      <c r="A175" s="148">
        <v>412</v>
      </c>
      <c r="B175" s="149">
        <v>4012</v>
      </c>
      <c r="C175" s="149" t="s">
        <v>21</v>
      </c>
      <c r="D175" s="149"/>
      <c r="E175" s="150" t="str">
        <f t="shared" si="163"/>
        <v>X</v>
      </c>
      <c r="F175" s="149" t="s">
        <v>81</v>
      </c>
      <c r="G175" s="232">
        <v>18</v>
      </c>
      <c r="H175" s="149" t="str">
        <f t="shared" si="164"/>
        <v>XXX262/18</v>
      </c>
      <c r="I175" s="191" t="s">
        <v>28</v>
      </c>
      <c r="J175" s="152" t="s">
        <v>27</v>
      </c>
      <c r="K175" s="153">
        <v>0.65069444444444446</v>
      </c>
      <c r="L175" s="192">
        <v>0.65277777777777779</v>
      </c>
      <c r="M175" s="193" t="s">
        <v>46</v>
      </c>
      <c r="N175" s="192">
        <v>0.67847222222222225</v>
      </c>
      <c r="O175" s="193" t="s">
        <v>26</v>
      </c>
      <c r="P175" s="149" t="str">
        <f t="shared" si="158"/>
        <v>OK</v>
      </c>
      <c r="Q175" s="156">
        <f t="shared" si="159"/>
        <v>2.5694444444444464E-2</v>
      </c>
      <c r="R175" s="156">
        <f t="shared" si="160"/>
        <v>2.0833333333333259E-3</v>
      </c>
      <c r="S175" s="156">
        <f t="shared" si="161"/>
        <v>2.777777777777779E-2</v>
      </c>
      <c r="T175" s="156">
        <f t="shared" si="165"/>
        <v>9.7222222222222987E-3</v>
      </c>
      <c r="U175" s="149">
        <v>21.1</v>
      </c>
      <c r="V175" s="149">
        <f>INDEX('Počty dní'!A:E,MATCH(E175,'Počty dní'!C:C,0),4)</f>
        <v>205</v>
      </c>
      <c r="W175" s="157">
        <f t="shared" si="166"/>
        <v>4325.5</v>
      </c>
      <c r="Z175" s="135"/>
      <c r="AA175" s="135"/>
    </row>
    <row r="176" spans="1:27" ht="15.75" thickBot="1" x14ac:dyDescent="0.3">
      <c r="A176" s="148">
        <v>412</v>
      </c>
      <c r="B176" s="149">
        <v>4012</v>
      </c>
      <c r="C176" s="149" t="s">
        <v>21</v>
      </c>
      <c r="D176" s="149"/>
      <c r="E176" s="150" t="str">
        <f t="shared" si="163"/>
        <v>X</v>
      </c>
      <c r="F176" s="149" t="s">
        <v>81</v>
      </c>
      <c r="G176" s="232">
        <v>17</v>
      </c>
      <c r="H176" s="149" t="str">
        <f t="shared" si="164"/>
        <v>XXX262/17</v>
      </c>
      <c r="I176" s="191" t="s">
        <v>28</v>
      </c>
      <c r="J176" s="152" t="s">
        <v>27</v>
      </c>
      <c r="K176" s="153">
        <v>0.69097222222222221</v>
      </c>
      <c r="L176" s="192">
        <v>0.69444444444444453</v>
      </c>
      <c r="M176" s="193" t="s">
        <v>26</v>
      </c>
      <c r="N176" s="192">
        <v>0.72430555555555554</v>
      </c>
      <c r="O176" s="193" t="s">
        <v>46</v>
      </c>
      <c r="P176" s="154"/>
      <c r="Q176" s="156">
        <f t="shared" si="159"/>
        <v>2.9861111111111005E-2</v>
      </c>
      <c r="R176" s="156">
        <f t="shared" si="160"/>
        <v>3.4722222222223209E-3</v>
      </c>
      <c r="S176" s="156">
        <f t="shared" si="161"/>
        <v>3.3333333333333326E-2</v>
      </c>
      <c r="T176" s="156">
        <f t="shared" si="165"/>
        <v>1.2499999999999956E-2</v>
      </c>
      <c r="U176" s="149">
        <v>24.5</v>
      </c>
      <c r="V176" s="149">
        <f>INDEX('Počty dní'!A:E,MATCH(E176,'Počty dní'!C:C,0),4)</f>
        <v>205</v>
      </c>
      <c r="W176" s="157">
        <f t="shared" si="166"/>
        <v>5022.5</v>
      </c>
      <c r="Z176" s="135"/>
      <c r="AA176" s="135"/>
    </row>
    <row r="177" spans="1:27" ht="15.75" thickBot="1" x14ac:dyDescent="0.3">
      <c r="A177" s="163" t="str">
        <f ca="1">CONCATENATE(INDIRECT("R[-3]C[0]",FALSE),"celkem")</f>
        <v>412celkem</v>
      </c>
      <c r="B177" s="164"/>
      <c r="C177" s="164" t="str">
        <f ca="1">INDIRECT("R[-1]C[12]",FALSE)</f>
        <v>Nový Rychnov</v>
      </c>
      <c r="D177" s="165"/>
      <c r="E177" s="164"/>
      <c r="F177" s="165"/>
      <c r="G177" s="231"/>
      <c r="H177" s="166"/>
      <c r="I177" s="167"/>
      <c r="J177" s="168" t="str">
        <f ca="1">INDIRECT("R[-2]C[0]",FALSE)</f>
        <v>V</v>
      </c>
      <c r="K177" s="169"/>
      <c r="L177" s="170"/>
      <c r="M177" s="171"/>
      <c r="N177" s="170"/>
      <c r="O177" s="172"/>
      <c r="P177" s="164"/>
      <c r="Q177" s="173">
        <f>SUM(Q169:Q176)</f>
        <v>0.24722222222222209</v>
      </c>
      <c r="R177" s="173">
        <f>SUM(R169:R176)</f>
        <v>1.736111111111116E-2</v>
      </c>
      <c r="S177" s="173">
        <f>SUM(S169:S176)</f>
        <v>0.26458333333333328</v>
      </c>
      <c r="T177" s="173">
        <f>SUM(T169:T176)</f>
        <v>0.22916666666666674</v>
      </c>
      <c r="U177" s="174">
        <f>SUM(U169:U176)</f>
        <v>217.1</v>
      </c>
      <c r="V177" s="175"/>
      <c r="W177" s="176">
        <f>SUM(W169:W176)</f>
        <v>44505.5</v>
      </c>
      <c r="Z177" s="135"/>
      <c r="AA177" s="135"/>
    </row>
    <row r="178" spans="1:27" x14ac:dyDescent="0.25">
      <c r="A178" s="177"/>
      <c r="D178" s="178"/>
      <c r="F178" s="178"/>
      <c r="H178" s="179"/>
      <c r="I178" s="180"/>
      <c r="J178" s="181"/>
      <c r="K178" s="182"/>
      <c r="L178" s="183"/>
      <c r="M178" s="136"/>
      <c r="N178" s="183"/>
      <c r="O178" s="184"/>
      <c r="Q178" s="185"/>
      <c r="R178" s="185"/>
      <c r="S178" s="185"/>
      <c r="T178" s="185"/>
      <c r="U178" s="182"/>
      <c r="W178" s="182"/>
      <c r="Z178" s="135"/>
      <c r="AA178" s="135"/>
    </row>
    <row r="179" spans="1:27" ht="15.75" thickBot="1" x14ac:dyDescent="0.3">
      <c r="G179" s="236"/>
      <c r="K179" s="201"/>
      <c r="L179" s="202"/>
      <c r="M179" s="203"/>
      <c r="N179" s="202"/>
      <c r="O179" s="203"/>
      <c r="Z179" s="135"/>
      <c r="AA179" s="135"/>
    </row>
    <row r="180" spans="1:27" x14ac:dyDescent="0.25">
      <c r="A180" s="138">
        <v>413</v>
      </c>
      <c r="B180" s="139">
        <v>4013</v>
      </c>
      <c r="C180" s="139" t="s">
        <v>21</v>
      </c>
      <c r="D180" s="139"/>
      <c r="E180" s="140" t="str">
        <f t="shared" ref="E180:E182" si="167">CONCATENATE(C180,D180)</f>
        <v>X</v>
      </c>
      <c r="F180" s="139" t="s">
        <v>81</v>
      </c>
      <c r="G180" s="235">
        <v>2</v>
      </c>
      <c r="H180" s="139" t="str">
        <f t="shared" ref="H180:H182" si="168">CONCATENATE(F180,"/",G180)</f>
        <v>XXX262/2</v>
      </c>
      <c r="I180" s="190" t="s">
        <v>28</v>
      </c>
      <c r="J180" s="142" t="s">
        <v>27</v>
      </c>
      <c r="K180" s="143">
        <v>0.18888888888888888</v>
      </c>
      <c r="L180" s="195">
        <v>0.19097222222222221</v>
      </c>
      <c r="M180" s="200" t="s">
        <v>46</v>
      </c>
      <c r="N180" s="195">
        <v>0.22013888888888888</v>
      </c>
      <c r="O180" s="200" t="s">
        <v>26</v>
      </c>
      <c r="P180" s="139" t="str">
        <f t="shared" ref="P180:P192" si="169">IF(M181=O180,"OK","POZOR")</f>
        <v>OK</v>
      </c>
      <c r="Q180" s="146">
        <f t="shared" ref="Q180:Q193" si="170">IF(ISNUMBER(G180),N180-L180,IF(F180="přejezd",N180-L180,0))</f>
        <v>2.9166666666666674E-2</v>
      </c>
      <c r="R180" s="146">
        <f t="shared" ref="R180:R193" si="171">IF(ISNUMBER(G180),L180-K180,0)</f>
        <v>2.0833333333333259E-3</v>
      </c>
      <c r="S180" s="146">
        <f t="shared" ref="S180:S193" si="172">Q180+R180</f>
        <v>3.125E-2</v>
      </c>
      <c r="T180" s="146"/>
      <c r="U180" s="139">
        <v>24.5</v>
      </c>
      <c r="V180" s="139">
        <f>INDEX('Počty dní'!A:E,MATCH(E180,'Počty dní'!C:C,0),4)</f>
        <v>205</v>
      </c>
      <c r="W180" s="147">
        <f t="shared" ref="W180:W193" si="173">V180*U180</f>
        <v>5022.5</v>
      </c>
      <c r="Z180" s="135"/>
      <c r="AA180" s="135"/>
    </row>
    <row r="181" spans="1:27" x14ac:dyDescent="0.25">
      <c r="A181" s="148">
        <v>413</v>
      </c>
      <c r="B181" s="149">
        <v>4013</v>
      </c>
      <c r="C181" s="149" t="s">
        <v>21</v>
      </c>
      <c r="D181" s="149"/>
      <c r="E181" s="150" t="str">
        <f t="shared" si="167"/>
        <v>X</v>
      </c>
      <c r="F181" s="149" t="s">
        <v>81</v>
      </c>
      <c r="G181" s="232">
        <v>1</v>
      </c>
      <c r="H181" s="149" t="str">
        <f t="shared" si="168"/>
        <v>XXX262/1</v>
      </c>
      <c r="I181" s="191" t="s">
        <v>28</v>
      </c>
      <c r="J181" s="152" t="s">
        <v>27</v>
      </c>
      <c r="K181" s="153">
        <v>0.23472222222222219</v>
      </c>
      <c r="L181" s="192">
        <v>0.23611111111111113</v>
      </c>
      <c r="M181" s="193" t="s">
        <v>26</v>
      </c>
      <c r="N181" s="192">
        <v>0.26250000000000001</v>
      </c>
      <c r="O181" s="193" t="s">
        <v>46</v>
      </c>
      <c r="P181" s="149" t="str">
        <f t="shared" si="169"/>
        <v>OK</v>
      </c>
      <c r="Q181" s="156">
        <f t="shared" si="170"/>
        <v>2.6388888888888878E-2</v>
      </c>
      <c r="R181" s="156">
        <f t="shared" si="171"/>
        <v>1.3888888888889395E-3</v>
      </c>
      <c r="S181" s="156">
        <f t="shared" si="172"/>
        <v>2.7777777777777818E-2</v>
      </c>
      <c r="T181" s="156">
        <f t="shared" ref="T181:T193" si="174">K181-N180</f>
        <v>1.4583333333333309E-2</v>
      </c>
      <c r="U181" s="149">
        <v>21.1</v>
      </c>
      <c r="V181" s="149">
        <f>INDEX('Počty dní'!A:E,MATCH(E181,'Počty dní'!C:C,0),4)</f>
        <v>205</v>
      </c>
      <c r="W181" s="157">
        <f t="shared" si="173"/>
        <v>4325.5</v>
      </c>
      <c r="Z181" s="135"/>
      <c r="AA181" s="135"/>
    </row>
    <row r="182" spans="1:27" x14ac:dyDescent="0.25">
      <c r="A182" s="148">
        <v>413</v>
      </c>
      <c r="B182" s="149">
        <v>4013</v>
      </c>
      <c r="C182" s="149" t="s">
        <v>21</v>
      </c>
      <c r="D182" s="149"/>
      <c r="E182" s="150" t="str">
        <f t="shared" si="167"/>
        <v>X</v>
      </c>
      <c r="F182" s="149" t="s">
        <v>81</v>
      </c>
      <c r="G182" s="232">
        <v>6</v>
      </c>
      <c r="H182" s="149" t="str">
        <f t="shared" si="168"/>
        <v>XXX262/6</v>
      </c>
      <c r="I182" s="191" t="s">
        <v>27</v>
      </c>
      <c r="J182" s="152" t="s">
        <v>27</v>
      </c>
      <c r="K182" s="153">
        <v>0.27083333333333331</v>
      </c>
      <c r="L182" s="192">
        <v>0.27430555555555552</v>
      </c>
      <c r="M182" s="193" t="s">
        <v>46</v>
      </c>
      <c r="N182" s="192">
        <v>0.3034722222222222</v>
      </c>
      <c r="O182" s="193" t="s">
        <v>26</v>
      </c>
      <c r="P182" s="149" t="str">
        <f t="shared" si="169"/>
        <v>OK</v>
      </c>
      <c r="Q182" s="156">
        <f t="shared" si="170"/>
        <v>2.9166666666666674E-2</v>
      </c>
      <c r="R182" s="156">
        <f t="shared" si="171"/>
        <v>3.4722222222222099E-3</v>
      </c>
      <c r="S182" s="156">
        <f t="shared" si="172"/>
        <v>3.2638888888888884E-2</v>
      </c>
      <c r="T182" s="156">
        <f t="shared" si="174"/>
        <v>8.3333333333333037E-3</v>
      </c>
      <c r="U182" s="149">
        <v>24.5</v>
      </c>
      <c r="V182" s="149">
        <f>INDEX('Počty dní'!A:E,MATCH(E182,'Počty dní'!C:C,0),4)</f>
        <v>205</v>
      </c>
      <c r="W182" s="157">
        <f t="shared" si="173"/>
        <v>5022.5</v>
      </c>
      <c r="Z182" s="135"/>
      <c r="AA182" s="135"/>
    </row>
    <row r="183" spans="1:27" x14ac:dyDescent="0.25">
      <c r="A183" s="148">
        <v>413</v>
      </c>
      <c r="B183" s="149">
        <v>4013</v>
      </c>
      <c r="C183" s="149" t="s">
        <v>21</v>
      </c>
      <c r="D183" s="149"/>
      <c r="E183" s="150" t="str">
        <f t="shared" ref="E183:E193" si="175">CONCATENATE(C183,D183)</f>
        <v>X</v>
      </c>
      <c r="F183" s="149" t="s">
        <v>112</v>
      </c>
      <c r="G183" s="230">
        <v>5</v>
      </c>
      <c r="H183" s="149" t="str">
        <f t="shared" ref="H183:H193" si="176">CONCATENATE(F183,"/",G183)</f>
        <v>XXX109/5</v>
      </c>
      <c r="I183" s="191" t="s">
        <v>28</v>
      </c>
      <c r="J183" s="152" t="s">
        <v>27</v>
      </c>
      <c r="K183" s="153">
        <v>0.31805555555555554</v>
      </c>
      <c r="L183" s="192">
        <v>0.31944444444444448</v>
      </c>
      <c r="M183" s="193" t="s">
        <v>26</v>
      </c>
      <c r="N183" s="192">
        <v>0.35138888888888892</v>
      </c>
      <c r="O183" s="193" t="s">
        <v>113</v>
      </c>
      <c r="P183" s="149" t="str">
        <f t="shared" si="169"/>
        <v>OK</v>
      </c>
      <c r="Q183" s="156">
        <f t="shared" si="170"/>
        <v>3.1944444444444442E-2</v>
      </c>
      <c r="R183" s="156">
        <f t="shared" si="171"/>
        <v>1.3888888888889395E-3</v>
      </c>
      <c r="S183" s="156">
        <f t="shared" si="172"/>
        <v>3.3333333333333381E-2</v>
      </c>
      <c r="T183" s="156">
        <f t="shared" si="174"/>
        <v>1.4583333333333337E-2</v>
      </c>
      <c r="U183" s="149">
        <v>30.4</v>
      </c>
      <c r="V183" s="149">
        <f>INDEX('Počty dní'!A:E,MATCH(E183,'Počty dní'!C:C,0),4)</f>
        <v>205</v>
      </c>
      <c r="W183" s="157">
        <f t="shared" si="173"/>
        <v>6232</v>
      </c>
      <c r="Z183" s="135"/>
      <c r="AA183" s="135"/>
    </row>
    <row r="184" spans="1:27" x14ac:dyDescent="0.25">
      <c r="A184" s="148">
        <v>413</v>
      </c>
      <c r="B184" s="149">
        <v>4013</v>
      </c>
      <c r="C184" s="149" t="s">
        <v>21</v>
      </c>
      <c r="D184" s="149"/>
      <c r="E184" s="150" t="str">
        <f t="shared" si="175"/>
        <v>X</v>
      </c>
      <c r="F184" s="149" t="s">
        <v>112</v>
      </c>
      <c r="G184" s="230">
        <v>10</v>
      </c>
      <c r="H184" s="149" t="str">
        <f t="shared" si="176"/>
        <v>XXX109/10</v>
      </c>
      <c r="I184" s="191" t="s">
        <v>28</v>
      </c>
      <c r="J184" s="152" t="s">
        <v>27</v>
      </c>
      <c r="K184" s="153">
        <v>0.35416666666666669</v>
      </c>
      <c r="L184" s="192">
        <v>0.35555555555555557</v>
      </c>
      <c r="M184" s="193" t="s">
        <v>113</v>
      </c>
      <c r="N184" s="192">
        <v>0.3888888888888889</v>
      </c>
      <c r="O184" s="193" t="s">
        <v>26</v>
      </c>
      <c r="P184" s="149" t="str">
        <f t="shared" si="169"/>
        <v>OK</v>
      </c>
      <c r="Q184" s="156">
        <f t="shared" si="170"/>
        <v>3.3333333333333326E-2</v>
      </c>
      <c r="R184" s="156">
        <f t="shared" si="171"/>
        <v>1.388888888888884E-3</v>
      </c>
      <c r="S184" s="156">
        <f t="shared" si="172"/>
        <v>3.472222222222221E-2</v>
      </c>
      <c r="T184" s="156">
        <f t="shared" si="174"/>
        <v>2.7777777777777679E-3</v>
      </c>
      <c r="U184" s="149">
        <v>30.4</v>
      </c>
      <c r="V184" s="149">
        <f>INDEX('Počty dní'!A:E,MATCH(E184,'Počty dní'!C:C,0),4)</f>
        <v>205</v>
      </c>
      <c r="W184" s="157">
        <f t="shared" si="173"/>
        <v>6232</v>
      </c>
      <c r="Z184" s="135"/>
      <c r="AA184" s="135"/>
    </row>
    <row r="185" spans="1:27" x14ac:dyDescent="0.25">
      <c r="A185" s="148">
        <v>413</v>
      </c>
      <c r="B185" s="149">
        <v>4013</v>
      </c>
      <c r="C185" s="149" t="s">
        <v>21</v>
      </c>
      <c r="D185" s="149"/>
      <c r="E185" s="150" t="str">
        <f t="shared" si="175"/>
        <v>X</v>
      </c>
      <c r="F185" s="149" t="s">
        <v>81</v>
      </c>
      <c r="G185" s="232">
        <v>7</v>
      </c>
      <c r="H185" s="149" t="str">
        <f t="shared" si="176"/>
        <v>XXX262/7</v>
      </c>
      <c r="I185" s="191" t="s">
        <v>28</v>
      </c>
      <c r="J185" s="152" t="s">
        <v>27</v>
      </c>
      <c r="K185" s="153">
        <v>0.44097222222222227</v>
      </c>
      <c r="L185" s="192">
        <v>0.44444444444444442</v>
      </c>
      <c r="M185" s="193" t="s">
        <v>26</v>
      </c>
      <c r="N185" s="192">
        <v>0.47430555555555554</v>
      </c>
      <c r="O185" s="193" t="s">
        <v>46</v>
      </c>
      <c r="P185" s="149" t="str">
        <f t="shared" si="169"/>
        <v>OK</v>
      </c>
      <c r="Q185" s="156">
        <f t="shared" si="170"/>
        <v>2.9861111111111116E-2</v>
      </c>
      <c r="R185" s="156">
        <f t="shared" si="171"/>
        <v>3.4722222222221544E-3</v>
      </c>
      <c r="S185" s="156">
        <f t="shared" si="172"/>
        <v>3.333333333333327E-2</v>
      </c>
      <c r="T185" s="156">
        <f t="shared" si="174"/>
        <v>5.208333333333337E-2</v>
      </c>
      <c r="U185" s="149">
        <v>24.5</v>
      </c>
      <c r="V185" s="149">
        <f>INDEX('Počty dní'!A:E,MATCH(E185,'Počty dní'!C:C,0),4)</f>
        <v>205</v>
      </c>
      <c r="W185" s="157">
        <f t="shared" si="173"/>
        <v>5022.5</v>
      </c>
      <c r="Z185" s="135"/>
      <c r="AA185" s="135"/>
    </row>
    <row r="186" spans="1:27" x14ac:dyDescent="0.25">
      <c r="A186" s="148">
        <v>413</v>
      </c>
      <c r="B186" s="149">
        <v>4013</v>
      </c>
      <c r="C186" s="149" t="s">
        <v>21</v>
      </c>
      <c r="D186" s="149"/>
      <c r="E186" s="150" t="str">
        <f t="shared" si="175"/>
        <v>X</v>
      </c>
      <c r="F186" s="149" t="s">
        <v>81</v>
      </c>
      <c r="G186" s="232">
        <v>12</v>
      </c>
      <c r="H186" s="149" t="str">
        <f t="shared" si="176"/>
        <v>XXX262/12</v>
      </c>
      <c r="I186" s="191" t="s">
        <v>28</v>
      </c>
      <c r="J186" s="152" t="s">
        <v>27</v>
      </c>
      <c r="K186" s="153">
        <v>0.52222222222222225</v>
      </c>
      <c r="L186" s="192">
        <v>0.52430555555555558</v>
      </c>
      <c r="M186" s="193" t="s">
        <v>46</v>
      </c>
      <c r="N186" s="192">
        <v>0.55347222222222225</v>
      </c>
      <c r="O186" s="193" t="s">
        <v>26</v>
      </c>
      <c r="P186" s="149" t="str">
        <f t="shared" si="169"/>
        <v>OK</v>
      </c>
      <c r="Q186" s="156">
        <f t="shared" si="170"/>
        <v>2.9166666666666674E-2</v>
      </c>
      <c r="R186" s="156">
        <f t="shared" si="171"/>
        <v>2.0833333333333259E-3</v>
      </c>
      <c r="S186" s="156">
        <f t="shared" si="172"/>
        <v>3.125E-2</v>
      </c>
      <c r="T186" s="156">
        <f t="shared" si="174"/>
        <v>4.7916666666666718E-2</v>
      </c>
      <c r="U186" s="149">
        <v>24.5</v>
      </c>
      <c r="V186" s="149">
        <f>INDEX('Počty dní'!A:E,MATCH(E186,'Počty dní'!C:C,0),4)</f>
        <v>205</v>
      </c>
      <c r="W186" s="157">
        <f t="shared" si="173"/>
        <v>5022.5</v>
      </c>
      <c r="Z186" s="135"/>
      <c r="AA186" s="135"/>
    </row>
    <row r="187" spans="1:27" x14ac:dyDescent="0.25">
      <c r="A187" s="148">
        <v>413</v>
      </c>
      <c r="B187" s="149">
        <v>4013</v>
      </c>
      <c r="C187" s="149" t="s">
        <v>21</v>
      </c>
      <c r="D187" s="149"/>
      <c r="E187" s="150" t="str">
        <f t="shared" si="175"/>
        <v>X</v>
      </c>
      <c r="F187" s="149" t="s">
        <v>80</v>
      </c>
      <c r="G187" s="234">
        <v>13</v>
      </c>
      <c r="H187" s="149" t="str">
        <f t="shared" si="176"/>
        <v>XXX261/13</v>
      </c>
      <c r="I187" s="191" t="s">
        <v>27</v>
      </c>
      <c r="J187" s="152" t="s">
        <v>27</v>
      </c>
      <c r="K187" s="153">
        <v>0.58680555555555558</v>
      </c>
      <c r="L187" s="192">
        <v>0.59027777777777779</v>
      </c>
      <c r="M187" s="197" t="s">
        <v>26</v>
      </c>
      <c r="N187" s="192">
        <v>0.61527777777777781</v>
      </c>
      <c r="O187" s="197" t="s">
        <v>44</v>
      </c>
      <c r="P187" s="149" t="str">
        <f t="shared" si="169"/>
        <v>OK</v>
      </c>
      <c r="Q187" s="156">
        <f t="shared" si="170"/>
        <v>2.5000000000000022E-2</v>
      </c>
      <c r="R187" s="156">
        <f t="shared" si="171"/>
        <v>3.4722222222222099E-3</v>
      </c>
      <c r="S187" s="156">
        <f t="shared" si="172"/>
        <v>2.8472222222222232E-2</v>
      </c>
      <c r="T187" s="156">
        <f t="shared" si="174"/>
        <v>3.3333333333333326E-2</v>
      </c>
      <c r="U187" s="149">
        <v>20.5</v>
      </c>
      <c r="V187" s="149">
        <f>INDEX('Počty dní'!A:E,MATCH(E187,'Počty dní'!C:C,0),4)</f>
        <v>205</v>
      </c>
      <c r="W187" s="157">
        <f t="shared" si="173"/>
        <v>4202.5</v>
      </c>
      <c r="Z187" s="135"/>
      <c r="AA187" s="135"/>
    </row>
    <row r="188" spans="1:27" x14ac:dyDescent="0.25">
      <c r="A188" s="148">
        <v>413</v>
      </c>
      <c r="B188" s="149">
        <v>4013</v>
      </c>
      <c r="C188" s="149" t="s">
        <v>21</v>
      </c>
      <c r="D188" s="149"/>
      <c r="E188" s="150" t="str">
        <f t="shared" si="175"/>
        <v>X</v>
      </c>
      <c r="F188" s="149" t="s">
        <v>80</v>
      </c>
      <c r="G188" s="234">
        <v>18</v>
      </c>
      <c r="H188" s="149" t="str">
        <f t="shared" si="176"/>
        <v>XXX261/18</v>
      </c>
      <c r="I188" s="191" t="s">
        <v>28</v>
      </c>
      <c r="J188" s="152" t="s">
        <v>27</v>
      </c>
      <c r="K188" s="153">
        <v>0.6333333333333333</v>
      </c>
      <c r="L188" s="192">
        <v>0.63472222222222219</v>
      </c>
      <c r="M188" s="197" t="s">
        <v>44</v>
      </c>
      <c r="N188" s="192">
        <v>0.65972222222222221</v>
      </c>
      <c r="O188" s="197" t="s">
        <v>26</v>
      </c>
      <c r="P188" s="149" t="str">
        <f t="shared" si="169"/>
        <v>OK</v>
      </c>
      <c r="Q188" s="156">
        <f t="shared" si="170"/>
        <v>2.5000000000000022E-2</v>
      </c>
      <c r="R188" s="156">
        <f t="shared" si="171"/>
        <v>1.388888888888884E-3</v>
      </c>
      <c r="S188" s="156">
        <f t="shared" si="172"/>
        <v>2.6388888888888906E-2</v>
      </c>
      <c r="T188" s="156">
        <f t="shared" si="174"/>
        <v>1.8055555555555491E-2</v>
      </c>
      <c r="U188" s="149">
        <v>20.5</v>
      </c>
      <c r="V188" s="149">
        <f>INDEX('Počty dní'!A:E,MATCH(E188,'Počty dní'!C:C,0),4)</f>
        <v>205</v>
      </c>
      <c r="W188" s="157">
        <f t="shared" si="173"/>
        <v>4202.5</v>
      </c>
      <c r="Z188" s="135"/>
      <c r="AA188" s="135"/>
    </row>
    <row r="189" spans="1:27" x14ac:dyDescent="0.25">
      <c r="A189" s="148">
        <v>413</v>
      </c>
      <c r="B189" s="149">
        <v>4013</v>
      </c>
      <c r="C189" s="149" t="s">
        <v>21</v>
      </c>
      <c r="D189" s="149"/>
      <c r="E189" s="150" t="str">
        <f t="shared" si="175"/>
        <v>X</v>
      </c>
      <c r="F189" s="149" t="s">
        <v>80</v>
      </c>
      <c r="G189" s="234">
        <v>17</v>
      </c>
      <c r="H189" s="149" t="str">
        <f t="shared" si="176"/>
        <v>XXX261/17</v>
      </c>
      <c r="I189" s="191" t="s">
        <v>28</v>
      </c>
      <c r="J189" s="152" t="s">
        <v>27</v>
      </c>
      <c r="K189" s="153">
        <v>0.67013888888888884</v>
      </c>
      <c r="L189" s="192">
        <v>0.67361111111111116</v>
      </c>
      <c r="M189" s="197" t="s">
        <v>26</v>
      </c>
      <c r="N189" s="192">
        <v>0.69861111111111107</v>
      </c>
      <c r="O189" s="197" t="s">
        <v>44</v>
      </c>
      <c r="P189" s="149" t="str">
        <f t="shared" si="169"/>
        <v>OK</v>
      </c>
      <c r="Q189" s="156">
        <f t="shared" si="170"/>
        <v>2.4999999999999911E-2</v>
      </c>
      <c r="R189" s="156">
        <f t="shared" si="171"/>
        <v>3.4722222222223209E-3</v>
      </c>
      <c r="S189" s="156">
        <f t="shared" si="172"/>
        <v>2.8472222222222232E-2</v>
      </c>
      <c r="T189" s="156">
        <f t="shared" si="174"/>
        <v>1.041666666666663E-2</v>
      </c>
      <c r="U189" s="149">
        <v>20.5</v>
      </c>
      <c r="V189" s="149">
        <f>INDEX('Počty dní'!A:E,MATCH(E189,'Počty dní'!C:C,0),4)</f>
        <v>205</v>
      </c>
      <c r="W189" s="157">
        <f t="shared" si="173"/>
        <v>4202.5</v>
      </c>
      <c r="Z189" s="135"/>
      <c r="AA189" s="135"/>
    </row>
    <row r="190" spans="1:27" x14ac:dyDescent="0.25">
      <c r="A190" s="148">
        <v>413</v>
      </c>
      <c r="B190" s="149">
        <v>4013</v>
      </c>
      <c r="C190" s="149" t="s">
        <v>21</v>
      </c>
      <c r="D190" s="149"/>
      <c r="E190" s="150" t="str">
        <f t="shared" si="175"/>
        <v>X</v>
      </c>
      <c r="F190" s="149" t="s">
        <v>80</v>
      </c>
      <c r="G190" s="234">
        <v>22</v>
      </c>
      <c r="H190" s="149" t="str">
        <f t="shared" si="176"/>
        <v>XXX261/22</v>
      </c>
      <c r="I190" s="191" t="s">
        <v>28</v>
      </c>
      <c r="J190" s="152" t="s">
        <v>27</v>
      </c>
      <c r="K190" s="153">
        <v>0.73749999999999993</v>
      </c>
      <c r="L190" s="192">
        <v>0.73888888888888893</v>
      </c>
      <c r="M190" s="197" t="s">
        <v>44</v>
      </c>
      <c r="N190" s="192">
        <v>0.76388888888888884</v>
      </c>
      <c r="O190" s="197" t="s">
        <v>26</v>
      </c>
      <c r="P190" s="149" t="str">
        <f t="shared" si="169"/>
        <v>OK</v>
      </c>
      <c r="Q190" s="156">
        <f t="shared" si="170"/>
        <v>2.4999999999999911E-2</v>
      </c>
      <c r="R190" s="156">
        <f t="shared" si="171"/>
        <v>1.388888888888995E-3</v>
      </c>
      <c r="S190" s="156">
        <f t="shared" si="172"/>
        <v>2.6388888888888906E-2</v>
      </c>
      <c r="T190" s="156">
        <f t="shared" si="174"/>
        <v>3.8888888888888862E-2</v>
      </c>
      <c r="U190" s="149">
        <v>20.5</v>
      </c>
      <c r="V190" s="149">
        <f>INDEX('Počty dní'!A:E,MATCH(E190,'Počty dní'!C:C,0),4)</f>
        <v>205</v>
      </c>
      <c r="W190" s="157">
        <f t="shared" si="173"/>
        <v>4202.5</v>
      </c>
      <c r="Z190" s="135"/>
      <c r="AA190" s="135"/>
    </row>
    <row r="191" spans="1:27" x14ac:dyDescent="0.25">
      <c r="A191" s="148">
        <v>413</v>
      </c>
      <c r="B191" s="149">
        <v>4013</v>
      </c>
      <c r="C191" s="149" t="s">
        <v>21</v>
      </c>
      <c r="D191" s="149"/>
      <c r="E191" s="150" t="str">
        <f t="shared" si="175"/>
        <v>X</v>
      </c>
      <c r="F191" s="149" t="s">
        <v>81</v>
      </c>
      <c r="G191" s="232">
        <v>19</v>
      </c>
      <c r="H191" s="149" t="str">
        <f t="shared" si="176"/>
        <v>XXX262/19</v>
      </c>
      <c r="I191" s="191" t="s">
        <v>28</v>
      </c>
      <c r="J191" s="152" t="s">
        <v>27</v>
      </c>
      <c r="K191" s="153">
        <v>0.77430555555555547</v>
      </c>
      <c r="L191" s="192">
        <v>0.77777777777777779</v>
      </c>
      <c r="M191" s="193" t="s">
        <v>26</v>
      </c>
      <c r="N191" s="192">
        <v>0.80763888888888891</v>
      </c>
      <c r="O191" s="193" t="s">
        <v>46</v>
      </c>
      <c r="P191" s="149" t="str">
        <f t="shared" si="169"/>
        <v>OK</v>
      </c>
      <c r="Q191" s="156">
        <f t="shared" si="170"/>
        <v>2.9861111111111116E-2</v>
      </c>
      <c r="R191" s="156">
        <f t="shared" si="171"/>
        <v>3.4722222222223209E-3</v>
      </c>
      <c r="S191" s="156">
        <f t="shared" si="172"/>
        <v>3.3333333333333437E-2</v>
      </c>
      <c r="T191" s="156">
        <f t="shared" si="174"/>
        <v>1.041666666666663E-2</v>
      </c>
      <c r="U191" s="149">
        <v>24.5</v>
      </c>
      <c r="V191" s="149">
        <f>INDEX('Počty dní'!A:E,MATCH(E191,'Počty dní'!C:C,0),4)</f>
        <v>205</v>
      </c>
      <c r="W191" s="157">
        <f t="shared" si="173"/>
        <v>5022.5</v>
      </c>
      <c r="Z191" s="135"/>
      <c r="AA191" s="135"/>
    </row>
    <row r="192" spans="1:27" x14ac:dyDescent="0.25">
      <c r="A192" s="148">
        <v>413</v>
      </c>
      <c r="B192" s="149">
        <v>4013</v>
      </c>
      <c r="C192" s="149" t="s">
        <v>21</v>
      </c>
      <c r="D192" s="149"/>
      <c r="E192" s="150" t="str">
        <f t="shared" si="175"/>
        <v>X</v>
      </c>
      <c r="F192" s="149" t="s">
        <v>81</v>
      </c>
      <c r="G192" s="232">
        <v>22</v>
      </c>
      <c r="H192" s="149" t="str">
        <f t="shared" si="176"/>
        <v>XXX262/22</v>
      </c>
      <c r="I192" s="191" t="s">
        <v>28</v>
      </c>
      <c r="J192" s="152" t="s">
        <v>27</v>
      </c>
      <c r="K192" s="153">
        <v>0.8569444444444444</v>
      </c>
      <c r="L192" s="199">
        <v>0.85763888888888884</v>
      </c>
      <c r="M192" s="193" t="s">
        <v>46</v>
      </c>
      <c r="N192" s="199">
        <v>0.88680555555555562</v>
      </c>
      <c r="O192" s="193" t="s">
        <v>26</v>
      </c>
      <c r="P192" s="149" t="str">
        <f t="shared" si="169"/>
        <v>OK</v>
      </c>
      <c r="Q192" s="156">
        <f t="shared" si="170"/>
        <v>2.9166666666666785E-2</v>
      </c>
      <c r="R192" s="156">
        <f t="shared" si="171"/>
        <v>6.9444444444444198E-4</v>
      </c>
      <c r="S192" s="156">
        <f t="shared" si="172"/>
        <v>2.9861111111111227E-2</v>
      </c>
      <c r="T192" s="156">
        <f t="shared" si="174"/>
        <v>4.9305555555555491E-2</v>
      </c>
      <c r="U192" s="149">
        <v>24.5</v>
      </c>
      <c r="V192" s="149">
        <f>INDEX('Počty dní'!A:E,MATCH(E192,'Počty dní'!C:C,0),4)</f>
        <v>205</v>
      </c>
      <c r="W192" s="157">
        <f t="shared" si="173"/>
        <v>5022.5</v>
      </c>
      <c r="Z192" s="135"/>
      <c r="AA192" s="135"/>
    </row>
    <row r="193" spans="1:27" ht="15.75" thickBot="1" x14ac:dyDescent="0.3">
      <c r="A193" s="148">
        <v>413</v>
      </c>
      <c r="B193" s="149">
        <v>4013</v>
      </c>
      <c r="C193" s="149" t="s">
        <v>21</v>
      </c>
      <c r="D193" s="149"/>
      <c r="E193" s="150" t="str">
        <f t="shared" si="175"/>
        <v>X</v>
      </c>
      <c r="F193" s="149" t="s">
        <v>81</v>
      </c>
      <c r="G193" s="232">
        <v>21</v>
      </c>
      <c r="H193" s="149" t="str">
        <f t="shared" si="176"/>
        <v>XXX262/21</v>
      </c>
      <c r="I193" s="191" t="s">
        <v>28</v>
      </c>
      <c r="J193" s="152" t="s">
        <v>27</v>
      </c>
      <c r="K193" s="153">
        <v>0.94236111111111109</v>
      </c>
      <c r="L193" s="192">
        <v>0.94444444444444453</v>
      </c>
      <c r="M193" s="193" t="s">
        <v>26</v>
      </c>
      <c r="N193" s="192">
        <v>0.97291666666666676</v>
      </c>
      <c r="O193" s="193" t="s">
        <v>46</v>
      </c>
      <c r="P193" s="154"/>
      <c r="Q193" s="156">
        <f t="shared" si="170"/>
        <v>2.8472222222222232E-2</v>
      </c>
      <c r="R193" s="156">
        <f t="shared" si="171"/>
        <v>2.083333333333437E-3</v>
      </c>
      <c r="S193" s="156">
        <f t="shared" si="172"/>
        <v>3.0555555555555669E-2</v>
      </c>
      <c r="T193" s="156">
        <f t="shared" si="174"/>
        <v>5.5555555555555469E-2</v>
      </c>
      <c r="U193" s="149">
        <v>24.5</v>
      </c>
      <c r="V193" s="149">
        <f>INDEX('Počty dní'!A:E,MATCH(E193,'Počty dní'!C:C,0),4)</f>
        <v>205</v>
      </c>
      <c r="W193" s="157">
        <f t="shared" si="173"/>
        <v>5022.5</v>
      </c>
      <c r="Z193" s="135"/>
      <c r="AA193" s="135"/>
    </row>
    <row r="194" spans="1:27" ht="15.75" thickBot="1" x14ac:dyDescent="0.3">
      <c r="A194" s="163" t="str">
        <f ca="1">CONCATENATE(INDIRECT("R[-3]C[0]",FALSE),"celkem")</f>
        <v>413celkem</v>
      </c>
      <c r="B194" s="164"/>
      <c r="C194" s="164" t="str">
        <f ca="1">INDIRECT("R[-1]C[12]",FALSE)</f>
        <v>Nový Rychnov</v>
      </c>
      <c r="D194" s="165"/>
      <c r="E194" s="164"/>
      <c r="F194" s="165"/>
      <c r="G194" s="231"/>
      <c r="H194" s="166"/>
      <c r="I194" s="167"/>
      <c r="J194" s="168" t="str">
        <f ca="1">INDIRECT("R[-2]C[0]",FALSE)</f>
        <v>V</v>
      </c>
      <c r="K194" s="169"/>
      <c r="L194" s="170"/>
      <c r="M194" s="171"/>
      <c r="N194" s="170"/>
      <c r="O194" s="172"/>
      <c r="P194" s="164"/>
      <c r="Q194" s="173">
        <f>SUM(Q180:Q193)</f>
        <v>0.39652777777777781</v>
      </c>
      <c r="R194" s="173">
        <f t="shared" ref="R194:T194" si="177">SUM(R180:R193)</f>
        <v>3.1250000000000389E-2</v>
      </c>
      <c r="S194" s="173">
        <f t="shared" si="177"/>
        <v>0.42777777777777815</v>
      </c>
      <c r="T194" s="173">
        <f t="shared" si="177"/>
        <v>0.35624999999999973</v>
      </c>
      <c r="U194" s="174">
        <f>SUM(U180:U193)</f>
        <v>335.4</v>
      </c>
      <c r="V194" s="175"/>
      <c r="W194" s="176">
        <f>SUM(W180:W193)</f>
        <v>68757</v>
      </c>
      <c r="Z194" s="135"/>
      <c r="AA194" s="135"/>
    </row>
    <row r="195" spans="1:27" x14ac:dyDescent="0.25">
      <c r="A195" s="177"/>
      <c r="D195" s="178"/>
      <c r="F195" s="178"/>
      <c r="H195" s="179"/>
      <c r="I195" s="180"/>
      <c r="J195" s="181"/>
      <c r="K195" s="182"/>
      <c r="L195" s="183"/>
      <c r="M195" s="136"/>
      <c r="N195" s="183"/>
      <c r="O195" s="184"/>
      <c r="Q195" s="185"/>
      <c r="R195" s="185"/>
      <c r="S195" s="185"/>
      <c r="T195" s="185"/>
      <c r="U195" s="182"/>
      <c r="W195" s="182"/>
      <c r="Z195" s="135"/>
      <c r="AA195" s="135"/>
    </row>
    <row r="196" spans="1:27" ht="15.75" thickBot="1" x14ac:dyDescent="0.3">
      <c r="K196" s="201"/>
      <c r="L196" s="204"/>
      <c r="M196" s="205"/>
      <c r="N196" s="204"/>
      <c r="O196" s="205"/>
      <c r="P196" s="185"/>
      <c r="Z196" s="135"/>
      <c r="AA196" s="135"/>
    </row>
    <row r="197" spans="1:27" x14ac:dyDescent="0.25">
      <c r="A197" s="138">
        <v>414</v>
      </c>
      <c r="B197" s="139">
        <v>4014</v>
      </c>
      <c r="C197" s="139" t="s">
        <v>21</v>
      </c>
      <c r="D197" s="139">
        <v>25</v>
      </c>
      <c r="E197" s="140" t="str">
        <f t="shared" ref="E197:E204" si="178">CONCATENATE(C197,D197)</f>
        <v>X25</v>
      </c>
      <c r="F197" s="139" t="s">
        <v>89</v>
      </c>
      <c r="G197" s="235">
        <v>8</v>
      </c>
      <c r="H197" s="139" t="str">
        <f t="shared" ref="H197:H204" si="179">CONCATENATE(F197,"/",G197)</f>
        <v>XXX331/8</v>
      </c>
      <c r="I197" s="190" t="s">
        <v>27</v>
      </c>
      <c r="J197" s="142" t="s">
        <v>27</v>
      </c>
      <c r="K197" s="143">
        <v>0.2638888888888889</v>
      </c>
      <c r="L197" s="195">
        <v>0.2673611111111111</v>
      </c>
      <c r="M197" s="200" t="s">
        <v>132</v>
      </c>
      <c r="N197" s="195">
        <v>0.31597222222222221</v>
      </c>
      <c r="O197" s="145" t="s">
        <v>26</v>
      </c>
      <c r="P197" s="139" t="str">
        <f t="shared" ref="P197:P203" si="180">IF(M198=O197,"OK","POZOR")</f>
        <v>OK</v>
      </c>
      <c r="Q197" s="146">
        <f t="shared" ref="Q197:Q204" si="181">IF(ISNUMBER(G197),N197-L197,IF(F197="přejezd",N197-L197,0))</f>
        <v>4.8611111111111105E-2</v>
      </c>
      <c r="R197" s="146">
        <f t="shared" ref="R197:R204" si="182">IF(ISNUMBER(G197),L197-K197,0)</f>
        <v>3.4722222222222099E-3</v>
      </c>
      <c r="S197" s="146">
        <f t="shared" ref="S197:S204" si="183">Q197+R197</f>
        <v>5.2083333333333315E-2</v>
      </c>
      <c r="T197" s="146"/>
      <c r="U197" s="139">
        <v>41.6</v>
      </c>
      <c r="V197" s="139">
        <f>INDEX('Počty dní'!A:E,MATCH(E197,'Počty dní'!C:C,0),4)</f>
        <v>205</v>
      </c>
      <c r="W197" s="147">
        <f t="shared" ref="W197:W203" si="184">V197*U197</f>
        <v>8528</v>
      </c>
      <c r="Z197" s="135"/>
      <c r="AA197" s="135"/>
    </row>
    <row r="198" spans="1:27" x14ac:dyDescent="0.25">
      <c r="A198" s="148">
        <v>414</v>
      </c>
      <c r="B198" s="149">
        <v>4014</v>
      </c>
      <c r="C198" s="149" t="s">
        <v>21</v>
      </c>
      <c r="D198" s="149"/>
      <c r="E198" s="150" t="str">
        <f t="shared" si="178"/>
        <v>X</v>
      </c>
      <c r="F198" s="149" t="s">
        <v>81</v>
      </c>
      <c r="G198" s="230">
        <v>5</v>
      </c>
      <c r="H198" s="149" t="str">
        <f t="shared" si="179"/>
        <v>XXX262/5</v>
      </c>
      <c r="I198" s="191" t="s">
        <v>28</v>
      </c>
      <c r="J198" s="152" t="s">
        <v>27</v>
      </c>
      <c r="K198" s="153">
        <v>0.32500000000000001</v>
      </c>
      <c r="L198" s="192">
        <v>0.3263888888888889</v>
      </c>
      <c r="M198" s="193" t="s">
        <v>26</v>
      </c>
      <c r="N198" s="192">
        <v>0.3347222222222222</v>
      </c>
      <c r="O198" s="193" t="s">
        <v>45</v>
      </c>
      <c r="P198" s="149" t="str">
        <f t="shared" si="180"/>
        <v>OK</v>
      </c>
      <c r="Q198" s="156">
        <f t="shared" si="181"/>
        <v>8.3333333333333037E-3</v>
      </c>
      <c r="R198" s="156">
        <f t="shared" si="182"/>
        <v>1.388888888888884E-3</v>
      </c>
      <c r="S198" s="156">
        <f t="shared" si="183"/>
        <v>9.7222222222221877E-3</v>
      </c>
      <c r="T198" s="156">
        <f t="shared" ref="T198:T204" si="185">K198-N197</f>
        <v>9.0277777777778012E-3</v>
      </c>
      <c r="U198" s="149">
        <v>6.5</v>
      </c>
      <c r="V198" s="149">
        <f>INDEX('Počty dní'!A:E,MATCH(E198,'Počty dní'!C:C,0),4)</f>
        <v>205</v>
      </c>
      <c r="W198" s="157">
        <f t="shared" si="184"/>
        <v>1332.5</v>
      </c>
      <c r="Z198" s="135"/>
      <c r="AA198" s="135"/>
    </row>
    <row r="199" spans="1:27" x14ac:dyDescent="0.25">
      <c r="A199" s="148">
        <v>414</v>
      </c>
      <c r="B199" s="149">
        <v>4014</v>
      </c>
      <c r="C199" s="149" t="s">
        <v>21</v>
      </c>
      <c r="D199" s="149"/>
      <c r="E199" s="150" t="str">
        <f t="shared" si="178"/>
        <v>X</v>
      </c>
      <c r="F199" s="149" t="s">
        <v>80</v>
      </c>
      <c r="G199" s="230">
        <v>10</v>
      </c>
      <c r="H199" s="149" t="str">
        <f t="shared" si="179"/>
        <v>XXX261/10</v>
      </c>
      <c r="I199" s="191" t="s">
        <v>28</v>
      </c>
      <c r="J199" s="152" t="s">
        <v>27</v>
      </c>
      <c r="K199" s="153">
        <v>0.3347222222222222</v>
      </c>
      <c r="L199" s="192">
        <v>0.3354166666666667</v>
      </c>
      <c r="M199" s="193" t="s">
        <v>45</v>
      </c>
      <c r="N199" s="192">
        <v>0.34722222222222227</v>
      </c>
      <c r="O199" s="197" t="s">
        <v>26</v>
      </c>
      <c r="P199" s="149" t="str">
        <f t="shared" si="180"/>
        <v>OK</v>
      </c>
      <c r="Q199" s="156">
        <f t="shared" si="181"/>
        <v>1.1805555555555569E-2</v>
      </c>
      <c r="R199" s="156">
        <f t="shared" si="182"/>
        <v>6.9444444444449749E-4</v>
      </c>
      <c r="S199" s="156">
        <f t="shared" si="183"/>
        <v>1.2500000000000067E-2</v>
      </c>
      <c r="T199" s="156">
        <f t="shared" si="185"/>
        <v>0</v>
      </c>
      <c r="U199" s="149">
        <v>7.7</v>
      </c>
      <c r="V199" s="149">
        <f>INDEX('Počty dní'!A:E,MATCH(E199,'Počty dní'!C:C,0),4)</f>
        <v>205</v>
      </c>
      <c r="W199" s="157">
        <f t="shared" si="184"/>
        <v>1578.5</v>
      </c>
      <c r="Z199" s="135"/>
      <c r="AA199" s="135"/>
    </row>
    <row r="200" spans="1:27" x14ac:dyDescent="0.25">
      <c r="A200" s="148">
        <v>414</v>
      </c>
      <c r="B200" s="149">
        <v>4014</v>
      </c>
      <c r="C200" s="149" t="s">
        <v>21</v>
      </c>
      <c r="D200" s="149"/>
      <c r="E200" s="150" t="str">
        <f t="shared" si="178"/>
        <v>X</v>
      </c>
      <c r="F200" s="149" t="s">
        <v>80</v>
      </c>
      <c r="G200" s="230">
        <v>7</v>
      </c>
      <c r="H200" s="149" t="str">
        <f t="shared" si="179"/>
        <v>XXX261/7</v>
      </c>
      <c r="I200" s="191" t="s">
        <v>28</v>
      </c>
      <c r="J200" s="152" t="s">
        <v>27</v>
      </c>
      <c r="K200" s="153">
        <v>0.39930555555555558</v>
      </c>
      <c r="L200" s="192">
        <v>0.40277777777777773</v>
      </c>
      <c r="M200" s="197" t="s">
        <v>26</v>
      </c>
      <c r="N200" s="192">
        <v>0.42777777777777781</v>
      </c>
      <c r="O200" s="197" t="s">
        <v>44</v>
      </c>
      <c r="P200" s="149" t="str">
        <f t="shared" si="180"/>
        <v>OK</v>
      </c>
      <c r="Q200" s="156">
        <f t="shared" si="181"/>
        <v>2.5000000000000078E-2</v>
      </c>
      <c r="R200" s="156">
        <f t="shared" si="182"/>
        <v>3.4722222222221544E-3</v>
      </c>
      <c r="S200" s="156">
        <f t="shared" si="183"/>
        <v>2.8472222222222232E-2</v>
      </c>
      <c r="T200" s="156">
        <f t="shared" si="185"/>
        <v>5.2083333333333315E-2</v>
      </c>
      <c r="U200" s="149">
        <v>20.5</v>
      </c>
      <c r="V200" s="149">
        <f>INDEX('Počty dní'!A:E,MATCH(E200,'Počty dní'!C:C,0),4)</f>
        <v>205</v>
      </c>
      <c r="W200" s="157">
        <f t="shared" si="184"/>
        <v>4202.5</v>
      </c>
      <c r="Z200" s="135"/>
      <c r="AA200" s="135"/>
    </row>
    <row r="201" spans="1:27" x14ac:dyDescent="0.25">
      <c r="A201" s="148">
        <v>414</v>
      </c>
      <c r="B201" s="149">
        <v>4014</v>
      </c>
      <c r="C201" s="149" t="s">
        <v>21</v>
      </c>
      <c r="D201" s="149"/>
      <c r="E201" s="150" t="str">
        <f t="shared" si="178"/>
        <v>X</v>
      </c>
      <c r="F201" s="149" t="s">
        <v>80</v>
      </c>
      <c r="G201" s="234">
        <v>12</v>
      </c>
      <c r="H201" s="149" t="str">
        <f t="shared" si="179"/>
        <v>XXX261/12</v>
      </c>
      <c r="I201" s="191" t="s">
        <v>28</v>
      </c>
      <c r="J201" s="152" t="s">
        <v>27</v>
      </c>
      <c r="K201" s="153">
        <v>0.4458333333333333</v>
      </c>
      <c r="L201" s="192">
        <v>0.44722222222222219</v>
      </c>
      <c r="M201" s="197" t="s">
        <v>44</v>
      </c>
      <c r="N201" s="192">
        <v>0.47222222222222227</v>
      </c>
      <c r="O201" s="197" t="s">
        <v>26</v>
      </c>
      <c r="P201" s="149" t="str">
        <f t="shared" si="180"/>
        <v>OK</v>
      </c>
      <c r="Q201" s="156">
        <f t="shared" si="181"/>
        <v>2.5000000000000078E-2</v>
      </c>
      <c r="R201" s="156">
        <f t="shared" si="182"/>
        <v>1.388888888888884E-3</v>
      </c>
      <c r="S201" s="156">
        <f t="shared" si="183"/>
        <v>2.6388888888888962E-2</v>
      </c>
      <c r="T201" s="156">
        <f t="shared" si="185"/>
        <v>1.8055555555555491E-2</v>
      </c>
      <c r="U201" s="149">
        <v>20.5</v>
      </c>
      <c r="V201" s="149">
        <f>INDEX('Počty dní'!A:E,MATCH(E201,'Počty dní'!C:C,0),4)</f>
        <v>205</v>
      </c>
      <c r="W201" s="157">
        <f t="shared" si="184"/>
        <v>4202.5</v>
      </c>
      <c r="Z201" s="135"/>
      <c r="AA201" s="135"/>
    </row>
    <row r="202" spans="1:27" x14ac:dyDescent="0.25">
      <c r="A202" s="148">
        <v>414</v>
      </c>
      <c r="B202" s="149">
        <v>4014</v>
      </c>
      <c r="C202" s="149" t="s">
        <v>21</v>
      </c>
      <c r="D202" s="149"/>
      <c r="E202" s="150" t="str">
        <f t="shared" si="178"/>
        <v>X</v>
      </c>
      <c r="F202" s="149" t="s">
        <v>81</v>
      </c>
      <c r="G202" s="232">
        <v>9</v>
      </c>
      <c r="H202" s="149" t="str">
        <f t="shared" si="179"/>
        <v>XXX262/9</v>
      </c>
      <c r="I202" s="191" t="s">
        <v>28</v>
      </c>
      <c r="J202" s="152" t="s">
        <v>27</v>
      </c>
      <c r="K202" s="153">
        <v>0.52430555555555558</v>
      </c>
      <c r="L202" s="192">
        <v>0.52777777777777779</v>
      </c>
      <c r="M202" s="193" t="s">
        <v>26</v>
      </c>
      <c r="N202" s="192">
        <v>0.56111111111111112</v>
      </c>
      <c r="O202" s="193" t="s">
        <v>47</v>
      </c>
      <c r="P202" s="149" t="str">
        <f t="shared" si="180"/>
        <v>OK</v>
      </c>
      <c r="Q202" s="156">
        <f t="shared" si="181"/>
        <v>3.3333333333333326E-2</v>
      </c>
      <c r="R202" s="156">
        <f t="shared" si="182"/>
        <v>3.4722222222222099E-3</v>
      </c>
      <c r="S202" s="156">
        <f t="shared" si="183"/>
        <v>3.6805555555555536E-2</v>
      </c>
      <c r="T202" s="156">
        <f t="shared" si="185"/>
        <v>5.2083333333333315E-2</v>
      </c>
      <c r="U202" s="149">
        <v>26.1</v>
      </c>
      <c r="V202" s="149">
        <f>INDEX('Počty dní'!A:E,MATCH(E202,'Počty dní'!C:C,0),4)</f>
        <v>205</v>
      </c>
      <c r="W202" s="157">
        <f t="shared" si="184"/>
        <v>5350.5</v>
      </c>
      <c r="Z202" s="135"/>
      <c r="AA202" s="135"/>
    </row>
    <row r="203" spans="1:27" x14ac:dyDescent="0.25">
      <c r="A203" s="148">
        <v>414</v>
      </c>
      <c r="B203" s="149">
        <v>4014</v>
      </c>
      <c r="C203" s="149" t="s">
        <v>21</v>
      </c>
      <c r="D203" s="149"/>
      <c r="E203" s="150" t="str">
        <f t="shared" si="178"/>
        <v>X</v>
      </c>
      <c r="F203" s="149" t="s">
        <v>81</v>
      </c>
      <c r="G203" s="232">
        <v>14</v>
      </c>
      <c r="H203" s="149" t="str">
        <f t="shared" si="179"/>
        <v>XXX262/14</v>
      </c>
      <c r="I203" s="191" t="s">
        <v>28</v>
      </c>
      <c r="J203" s="152" t="s">
        <v>27</v>
      </c>
      <c r="K203" s="153">
        <v>0.56111111111111112</v>
      </c>
      <c r="L203" s="192">
        <v>0.5625</v>
      </c>
      <c r="M203" s="193" t="s">
        <v>47</v>
      </c>
      <c r="N203" s="192">
        <v>0.59513888888888888</v>
      </c>
      <c r="O203" s="193" t="s">
        <v>26</v>
      </c>
      <c r="P203" s="149" t="str">
        <f t="shared" si="180"/>
        <v>OK</v>
      </c>
      <c r="Q203" s="156">
        <f t="shared" si="181"/>
        <v>3.2638888888888884E-2</v>
      </c>
      <c r="R203" s="156">
        <f t="shared" si="182"/>
        <v>1.388888888888884E-3</v>
      </c>
      <c r="S203" s="156">
        <f t="shared" si="183"/>
        <v>3.4027777777777768E-2</v>
      </c>
      <c r="T203" s="156">
        <f t="shared" si="185"/>
        <v>0</v>
      </c>
      <c r="U203" s="149">
        <v>26.1</v>
      </c>
      <c r="V203" s="149">
        <f>INDEX('Počty dní'!A:E,MATCH(E203,'Počty dní'!C:C,0),4)</f>
        <v>205</v>
      </c>
      <c r="W203" s="157">
        <f t="shared" si="184"/>
        <v>5350.5</v>
      </c>
      <c r="Z203" s="135"/>
      <c r="AA203" s="135"/>
    </row>
    <row r="204" spans="1:27" ht="15.75" thickBot="1" x14ac:dyDescent="0.3">
      <c r="A204" s="148">
        <v>414</v>
      </c>
      <c r="B204" s="149">
        <v>4014</v>
      </c>
      <c r="C204" s="149" t="s">
        <v>21</v>
      </c>
      <c r="D204" s="149">
        <v>25</v>
      </c>
      <c r="E204" s="150" t="str">
        <f t="shared" si="178"/>
        <v>X25</v>
      </c>
      <c r="F204" s="149" t="s">
        <v>89</v>
      </c>
      <c r="G204" s="232">
        <v>17</v>
      </c>
      <c r="H204" s="149" t="str">
        <f t="shared" si="179"/>
        <v>XXX331/17</v>
      </c>
      <c r="I204" s="191" t="s">
        <v>27</v>
      </c>
      <c r="J204" s="152" t="s">
        <v>27</v>
      </c>
      <c r="K204" s="153">
        <v>0.60416666666666663</v>
      </c>
      <c r="L204" s="192">
        <v>0.61111111111111105</v>
      </c>
      <c r="M204" s="155" t="s">
        <v>26</v>
      </c>
      <c r="N204" s="192">
        <v>0.65416666666666667</v>
      </c>
      <c r="O204" s="193" t="s">
        <v>132</v>
      </c>
      <c r="P204" s="154"/>
      <c r="Q204" s="156">
        <f t="shared" si="181"/>
        <v>4.3055555555555625E-2</v>
      </c>
      <c r="R204" s="156">
        <f t="shared" si="182"/>
        <v>6.9444444444444198E-3</v>
      </c>
      <c r="S204" s="156">
        <f t="shared" si="183"/>
        <v>5.0000000000000044E-2</v>
      </c>
      <c r="T204" s="156">
        <f t="shared" si="185"/>
        <v>9.0277777777777457E-3</v>
      </c>
      <c r="U204" s="149">
        <v>41.6</v>
      </c>
      <c r="V204" s="149">
        <f>INDEX('Počty dní'!A:E,MATCH(E204,'Počty dní'!C:C,0),4)</f>
        <v>205</v>
      </c>
      <c r="W204" s="157">
        <f>V204*U204</f>
        <v>8528</v>
      </c>
      <c r="Z204" s="135"/>
      <c r="AA204" s="135"/>
    </row>
    <row r="205" spans="1:27" ht="15.75" thickBot="1" x14ac:dyDescent="0.3">
      <c r="A205" s="163" t="str">
        <f ca="1">CONCATENATE(INDIRECT("R[-3]C[0]",FALSE),"celkem")</f>
        <v>414celkem</v>
      </c>
      <c r="B205" s="164"/>
      <c r="C205" s="164" t="str">
        <f ca="1">INDIRECT("R[-1]C[12]",FALSE)</f>
        <v>Žirovnice,,nám.</v>
      </c>
      <c r="D205" s="165"/>
      <c r="E205" s="164"/>
      <c r="F205" s="165"/>
      <c r="G205" s="231"/>
      <c r="H205" s="166"/>
      <c r="I205" s="167"/>
      <c r="J205" s="168" t="str">
        <f ca="1">INDIRECT("R[-2]C[0]",FALSE)</f>
        <v>V</v>
      </c>
      <c r="K205" s="169"/>
      <c r="L205" s="170"/>
      <c r="M205" s="171"/>
      <c r="N205" s="170"/>
      <c r="O205" s="172"/>
      <c r="P205" s="164"/>
      <c r="Q205" s="173">
        <f>SUM(Q197:Q204)</f>
        <v>0.22777777777777797</v>
      </c>
      <c r="R205" s="173">
        <f>SUM(R197:R204)</f>
        <v>2.2222222222222143E-2</v>
      </c>
      <c r="S205" s="173">
        <f>SUM(S197:S204)</f>
        <v>0.25000000000000011</v>
      </c>
      <c r="T205" s="173">
        <f>SUM(T197:T204)</f>
        <v>0.14027777777777767</v>
      </c>
      <c r="U205" s="174">
        <f>SUM(U197:U204)</f>
        <v>190.6</v>
      </c>
      <c r="V205" s="175"/>
      <c r="W205" s="176">
        <f>SUM(W197:W204)</f>
        <v>39073</v>
      </c>
      <c r="Z205" s="135"/>
      <c r="AA205" s="135"/>
    </row>
    <row r="206" spans="1:27" x14ac:dyDescent="0.25">
      <c r="A206" s="177"/>
      <c r="D206" s="178"/>
      <c r="F206" s="178"/>
      <c r="H206" s="179"/>
      <c r="I206" s="180"/>
      <c r="J206" s="181"/>
      <c r="K206" s="182"/>
      <c r="L206" s="183"/>
      <c r="M206" s="136"/>
      <c r="N206" s="183"/>
      <c r="O206" s="184"/>
      <c r="Q206" s="185"/>
      <c r="R206" s="185"/>
      <c r="S206" s="185"/>
      <c r="T206" s="185"/>
      <c r="U206" s="182"/>
      <c r="W206" s="182"/>
      <c r="Z206" s="135"/>
      <c r="AA206" s="135"/>
    </row>
    <row r="207" spans="1:27" ht="15.75" thickBot="1" x14ac:dyDescent="0.3">
      <c r="K207" s="201"/>
      <c r="L207" s="204"/>
      <c r="M207" s="205"/>
      <c r="N207" s="204"/>
      <c r="O207" s="205"/>
      <c r="P207" s="185"/>
      <c r="Z207" s="135"/>
      <c r="AA207" s="135"/>
    </row>
    <row r="208" spans="1:27" x14ac:dyDescent="0.25">
      <c r="A208" s="138">
        <v>415</v>
      </c>
      <c r="B208" s="139">
        <v>4015</v>
      </c>
      <c r="C208" s="139" t="s">
        <v>21</v>
      </c>
      <c r="D208" s="139"/>
      <c r="E208" s="140" t="str">
        <f t="shared" ref="E208:E224" si="186">CONCATENATE(C208,D208)</f>
        <v>X</v>
      </c>
      <c r="F208" s="139" t="s">
        <v>87</v>
      </c>
      <c r="G208" s="235">
        <v>2</v>
      </c>
      <c r="H208" s="139" t="str">
        <f t="shared" ref="H208:H224" si="187">CONCATENATE(F208,"/",G208)</f>
        <v>XXX332/2</v>
      </c>
      <c r="I208" s="190" t="s">
        <v>28</v>
      </c>
      <c r="J208" s="142" t="s">
        <v>28</v>
      </c>
      <c r="K208" s="143">
        <v>0.18541666666666667</v>
      </c>
      <c r="L208" s="195">
        <v>0.18680555555555556</v>
      </c>
      <c r="M208" s="200" t="s">
        <v>125</v>
      </c>
      <c r="N208" s="195">
        <v>0.19513888888888889</v>
      </c>
      <c r="O208" s="200" t="s">
        <v>126</v>
      </c>
      <c r="P208" s="139" t="str">
        <f t="shared" ref="P208:P224" si="188">IF(M209=O208,"OK","POZOR")</f>
        <v>OK</v>
      </c>
      <c r="Q208" s="146">
        <f t="shared" ref="Q208:Q225" si="189">IF(ISNUMBER(G208),N208-L208,IF(F208="přejezd",N208-L208,0))</f>
        <v>8.3333333333333315E-3</v>
      </c>
      <c r="R208" s="146">
        <f t="shared" ref="R208:R225" si="190">IF(ISNUMBER(G208),L208-K208,0)</f>
        <v>1.388888888888884E-3</v>
      </c>
      <c r="S208" s="146">
        <f t="shared" ref="S208:S225" si="191">Q208+R208</f>
        <v>9.7222222222222154E-3</v>
      </c>
      <c r="T208" s="146"/>
      <c r="U208" s="139">
        <v>6.3</v>
      </c>
      <c r="V208" s="139">
        <f>INDEX('Počty dní'!A:E,MATCH(E208,'Počty dní'!C:C,0),4)</f>
        <v>205</v>
      </c>
      <c r="W208" s="147">
        <f t="shared" ref="W208:W224" si="192">V208*U208</f>
        <v>1291.5</v>
      </c>
      <c r="Z208" s="135"/>
      <c r="AA208" s="135"/>
    </row>
    <row r="209" spans="1:27" x14ac:dyDescent="0.25">
      <c r="A209" s="148">
        <v>415</v>
      </c>
      <c r="B209" s="149">
        <v>4015</v>
      </c>
      <c r="C209" s="149" t="s">
        <v>21</v>
      </c>
      <c r="D209" s="149"/>
      <c r="E209" s="150" t="str">
        <f>CONCATENATE(C209,D209)</f>
        <v>X</v>
      </c>
      <c r="F209" s="149" t="s">
        <v>87</v>
      </c>
      <c r="G209" s="232">
        <v>1</v>
      </c>
      <c r="H209" s="149" t="str">
        <f>CONCATENATE(F209,"/",G209)</f>
        <v>XXX332/1</v>
      </c>
      <c r="I209" s="191" t="s">
        <v>28</v>
      </c>
      <c r="J209" s="152" t="s">
        <v>28</v>
      </c>
      <c r="K209" s="153">
        <v>0.21666666666666667</v>
      </c>
      <c r="L209" s="192">
        <v>0.21875</v>
      </c>
      <c r="M209" s="193" t="s">
        <v>126</v>
      </c>
      <c r="N209" s="192">
        <v>0.22638888888888889</v>
      </c>
      <c r="O209" s="193" t="s">
        <v>125</v>
      </c>
      <c r="P209" s="149" t="str">
        <f t="shared" si="188"/>
        <v>OK</v>
      </c>
      <c r="Q209" s="156">
        <f t="shared" si="189"/>
        <v>7.6388888888888895E-3</v>
      </c>
      <c r="R209" s="156">
        <f t="shared" si="190"/>
        <v>2.0833333333333259E-3</v>
      </c>
      <c r="S209" s="156">
        <f t="shared" si="191"/>
        <v>9.7222222222222154E-3</v>
      </c>
      <c r="T209" s="156">
        <f t="shared" ref="T209:T225" si="193">K209-N208</f>
        <v>2.1527777777777785E-2</v>
      </c>
      <c r="U209" s="149">
        <v>6.3</v>
      </c>
      <c r="V209" s="149">
        <f>INDEX('Počty dní'!A:E,MATCH(E209,'Počty dní'!C:C,0),4)</f>
        <v>205</v>
      </c>
      <c r="W209" s="157">
        <f>V209*U209</f>
        <v>1291.5</v>
      </c>
      <c r="Z209" s="135"/>
      <c r="AA209" s="135"/>
    </row>
    <row r="210" spans="1:27" x14ac:dyDescent="0.25">
      <c r="A210" s="148">
        <v>415</v>
      </c>
      <c r="B210" s="149">
        <v>4015</v>
      </c>
      <c r="C210" s="149" t="s">
        <v>21</v>
      </c>
      <c r="D210" s="149"/>
      <c r="E210" s="150" t="str">
        <f t="shared" si="186"/>
        <v>X</v>
      </c>
      <c r="F210" s="149" t="s">
        <v>87</v>
      </c>
      <c r="G210" s="232">
        <v>4</v>
      </c>
      <c r="H210" s="149" t="str">
        <f t="shared" si="187"/>
        <v>XXX332/4</v>
      </c>
      <c r="I210" s="191" t="s">
        <v>28</v>
      </c>
      <c r="J210" s="152" t="s">
        <v>28</v>
      </c>
      <c r="K210" s="153">
        <v>0.22708333333333333</v>
      </c>
      <c r="L210" s="192">
        <v>0.22847222222222222</v>
      </c>
      <c r="M210" s="193" t="s">
        <v>125</v>
      </c>
      <c r="N210" s="192">
        <v>0.23680555555555557</v>
      </c>
      <c r="O210" s="193" t="s">
        <v>126</v>
      </c>
      <c r="P210" s="149" t="str">
        <f t="shared" si="188"/>
        <v>OK</v>
      </c>
      <c r="Q210" s="156">
        <f t="shared" si="189"/>
        <v>8.3333333333333592E-3</v>
      </c>
      <c r="R210" s="156">
        <f t="shared" si="190"/>
        <v>1.388888888888884E-3</v>
      </c>
      <c r="S210" s="156">
        <f t="shared" si="191"/>
        <v>9.7222222222222432E-3</v>
      </c>
      <c r="T210" s="156">
        <f t="shared" si="193"/>
        <v>6.9444444444444198E-4</v>
      </c>
      <c r="U210" s="149">
        <v>6.3</v>
      </c>
      <c r="V210" s="149">
        <f>INDEX('Počty dní'!A:E,MATCH(E210,'Počty dní'!C:C,0),4)</f>
        <v>205</v>
      </c>
      <c r="W210" s="157">
        <f t="shared" si="192"/>
        <v>1291.5</v>
      </c>
      <c r="Z210" s="135"/>
      <c r="AA210" s="135"/>
    </row>
    <row r="211" spans="1:27" x14ac:dyDescent="0.25">
      <c r="A211" s="148">
        <v>415</v>
      </c>
      <c r="B211" s="149">
        <v>4015</v>
      </c>
      <c r="C211" s="149" t="s">
        <v>21</v>
      </c>
      <c r="D211" s="149"/>
      <c r="E211" s="150" t="str">
        <f>CONCATENATE(C211,D211)</f>
        <v>X</v>
      </c>
      <c r="F211" s="149" t="s">
        <v>87</v>
      </c>
      <c r="G211" s="232">
        <v>3</v>
      </c>
      <c r="H211" s="149" t="str">
        <f>CONCATENATE(F211,"/",G211)</f>
        <v>XXX332/3</v>
      </c>
      <c r="I211" s="191" t="s">
        <v>28</v>
      </c>
      <c r="J211" s="152" t="s">
        <v>28</v>
      </c>
      <c r="K211" s="153">
        <v>0.25833333333333336</v>
      </c>
      <c r="L211" s="192">
        <v>0.26041666666666669</v>
      </c>
      <c r="M211" s="193" t="s">
        <v>126</v>
      </c>
      <c r="N211" s="192">
        <v>0.26805555555555555</v>
      </c>
      <c r="O211" s="193" t="s">
        <v>125</v>
      </c>
      <c r="P211" s="149" t="str">
        <f t="shared" si="188"/>
        <v>OK</v>
      </c>
      <c r="Q211" s="156">
        <f t="shared" si="189"/>
        <v>7.6388888888888618E-3</v>
      </c>
      <c r="R211" s="156">
        <f t="shared" si="190"/>
        <v>2.0833333333333259E-3</v>
      </c>
      <c r="S211" s="156">
        <f t="shared" si="191"/>
        <v>9.7222222222221877E-3</v>
      </c>
      <c r="T211" s="156">
        <f t="shared" si="193"/>
        <v>2.1527777777777785E-2</v>
      </c>
      <c r="U211" s="149">
        <v>6.3</v>
      </c>
      <c r="V211" s="149">
        <f>INDEX('Počty dní'!A:E,MATCH(E211,'Počty dní'!C:C,0),4)</f>
        <v>205</v>
      </c>
      <c r="W211" s="157">
        <f>V211*U211</f>
        <v>1291.5</v>
      </c>
      <c r="Z211" s="135"/>
      <c r="AA211" s="135"/>
    </row>
    <row r="212" spans="1:27" x14ac:dyDescent="0.25">
      <c r="A212" s="148">
        <v>415</v>
      </c>
      <c r="B212" s="149">
        <v>4015</v>
      </c>
      <c r="C212" s="149" t="s">
        <v>21</v>
      </c>
      <c r="D212" s="149"/>
      <c r="E212" s="150" t="str">
        <f t="shared" si="186"/>
        <v>X</v>
      </c>
      <c r="F212" s="149" t="s">
        <v>87</v>
      </c>
      <c r="G212" s="232">
        <v>6</v>
      </c>
      <c r="H212" s="149" t="str">
        <f t="shared" si="187"/>
        <v>XXX332/6</v>
      </c>
      <c r="I212" s="191" t="s">
        <v>28</v>
      </c>
      <c r="J212" s="152" t="s">
        <v>28</v>
      </c>
      <c r="K212" s="153">
        <v>0.26874999999999999</v>
      </c>
      <c r="L212" s="192">
        <v>0.27013888888888887</v>
      </c>
      <c r="M212" s="193" t="s">
        <v>125</v>
      </c>
      <c r="N212" s="192">
        <v>0.28680555555555554</v>
      </c>
      <c r="O212" s="193" t="s">
        <v>127</v>
      </c>
      <c r="P212" s="149" t="str">
        <f t="shared" si="188"/>
        <v>OK</v>
      </c>
      <c r="Q212" s="156">
        <f t="shared" si="189"/>
        <v>1.6666666666666663E-2</v>
      </c>
      <c r="R212" s="156">
        <f t="shared" si="190"/>
        <v>1.388888888888884E-3</v>
      </c>
      <c r="S212" s="156">
        <f t="shared" si="191"/>
        <v>1.8055555555555547E-2</v>
      </c>
      <c r="T212" s="156">
        <f t="shared" si="193"/>
        <v>6.9444444444444198E-4</v>
      </c>
      <c r="U212" s="149">
        <v>13.9</v>
      </c>
      <c r="V212" s="149">
        <f>INDEX('Počty dní'!A:E,MATCH(E212,'Počty dní'!C:C,0),4)</f>
        <v>205</v>
      </c>
      <c r="W212" s="157">
        <f t="shared" si="192"/>
        <v>2849.5</v>
      </c>
      <c r="Z212" s="135"/>
      <c r="AA212" s="135"/>
    </row>
    <row r="213" spans="1:27" x14ac:dyDescent="0.25">
      <c r="A213" s="148">
        <v>415</v>
      </c>
      <c r="B213" s="149">
        <v>4015</v>
      </c>
      <c r="C213" s="149" t="s">
        <v>21</v>
      </c>
      <c r="D213" s="149"/>
      <c r="E213" s="150" t="str">
        <f>CONCATENATE(C213,D213)</f>
        <v>X</v>
      </c>
      <c r="F213" s="149" t="s">
        <v>87</v>
      </c>
      <c r="G213" s="232">
        <v>5</v>
      </c>
      <c r="H213" s="149" t="str">
        <f>CONCATENATE(F213,"/",G213)</f>
        <v>XXX332/5</v>
      </c>
      <c r="I213" s="191" t="s">
        <v>28</v>
      </c>
      <c r="J213" s="152" t="s">
        <v>28</v>
      </c>
      <c r="K213" s="153">
        <v>0.28750000000000003</v>
      </c>
      <c r="L213" s="192">
        <v>0.28819444444444448</v>
      </c>
      <c r="M213" s="193" t="s">
        <v>127</v>
      </c>
      <c r="N213" s="192">
        <v>0.30972222222222223</v>
      </c>
      <c r="O213" s="193" t="s">
        <v>125</v>
      </c>
      <c r="P213" s="149" t="str">
        <f t="shared" si="188"/>
        <v>OK</v>
      </c>
      <c r="Q213" s="156">
        <f t="shared" si="189"/>
        <v>2.1527777777777757E-2</v>
      </c>
      <c r="R213" s="156">
        <f t="shared" si="190"/>
        <v>6.9444444444444198E-4</v>
      </c>
      <c r="S213" s="156">
        <f t="shared" si="191"/>
        <v>2.2222222222222199E-2</v>
      </c>
      <c r="T213" s="156">
        <f t="shared" si="193"/>
        <v>6.9444444444449749E-4</v>
      </c>
      <c r="U213" s="149">
        <v>10.8</v>
      </c>
      <c r="V213" s="149">
        <f>INDEX('Počty dní'!A:E,MATCH(E213,'Počty dní'!C:C,0),4)</f>
        <v>205</v>
      </c>
      <c r="W213" s="157">
        <f>V213*U213</f>
        <v>2214</v>
      </c>
      <c r="Z213" s="135"/>
      <c r="AA213" s="135"/>
    </row>
    <row r="214" spans="1:27" x14ac:dyDescent="0.25">
      <c r="A214" s="148">
        <v>415</v>
      </c>
      <c r="B214" s="149">
        <v>4015</v>
      </c>
      <c r="C214" s="149" t="s">
        <v>21</v>
      </c>
      <c r="D214" s="149"/>
      <c r="E214" s="150" t="str">
        <f t="shared" si="186"/>
        <v>X</v>
      </c>
      <c r="F214" s="149" t="s">
        <v>87</v>
      </c>
      <c r="G214" s="232">
        <v>8</v>
      </c>
      <c r="H214" s="149" t="str">
        <f t="shared" si="187"/>
        <v>XXX332/8</v>
      </c>
      <c r="I214" s="191" t="s">
        <v>28</v>
      </c>
      <c r="J214" s="152" t="s">
        <v>28</v>
      </c>
      <c r="K214" s="153">
        <v>0.31041666666666667</v>
      </c>
      <c r="L214" s="192">
        <v>0.31180555555555556</v>
      </c>
      <c r="M214" s="193" t="s">
        <v>125</v>
      </c>
      <c r="N214" s="192">
        <v>0.32013888888888892</v>
      </c>
      <c r="O214" s="193" t="s">
        <v>126</v>
      </c>
      <c r="P214" s="149" t="str">
        <f t="shared" si="188"/>
        <v>OK</v>
      </c>
      <c r="Q214" s="156">
        <f t="shared" si="189"/>
        <v>8.3333333333333592E-3</v>
      </c>
      <c r="R214" s="156">
        <f t="shared" si="190"/>
        <v>1.388888888888884E-3</v>
      </c>
      <c r="S214" s="156">
        <f t="shared" si="191"/>
        <v>9.7222222222222432E-3</v>
      </c>
      <c r="T214" s="156">
        <f t="shared" si="193"/>
        <v>6.9444444444444198E-4</v>
      </c>
      <c r="U214" s="149">
        <v>6.3</v>
      </c>
      <c r="V214" s="149">
        <f>INDEX('Počty dní'!A:E,MATCH(E214,'Počty dní'!C:C,0),4)</f>
        <v>205</v>
      </c>
      <c r="W214" s="157">
        <f t="shared" si="192"/>
        <v>1291.5</v>
      </c>
      <c r="Z214" s="135"/>
      <c r="AA214" s="135"/>
    </row>
    <row r="215" spans="1:27" x14ac:dyDescent="0.25">
      <c r="A215" s="148">
        <v>415</v>
      </c>
      <c r="B215" s="149">
        <v>4015</v>
      </c>
      <c r="C215" s="149" t="s">
        <v>21</v>
      </c>
      <c r="D215" s="149"/>
      <c r="E215" s="150" t="str">
        <f>CONCATENATE(C215,D215)</f>
        <v>X</v>
      </c>
      <c r="F215" s="149" t="s">
        <v>87</v>
      </c>
      <c r="G215" s="232">
        <v>7</v>
      </c>
      <c r="H215" s="149" t="str">
        <f>CONCATENATE(F215,"/",G215)</f>
        <v>XXX332/7</v>
      </c>
      <c r="I215" s="191" t="s">
        <v>28</v>
      </c>
      <c r="J215" s="152" t="s">
        <v>28</v>
      </c>
      <c r="K215" s="153">
        <v>0.3833333333333333</v>
      </c>
      <c r="L215" s="192">
        <v>0.38541666666666669</v>
      </c>
      <c r="M215" s="193" t="s">
        <v>126</v>
      </c>
      <c r="N215" s="192">
        <v>0.39305555555555555</v>
      </c>
      <c r="O215" s="193" t="s">
        <v>125</v>
      </c>
      <c r="P215" s="149" t="str">
        <f t="shared" si="188"/>
        <v>OK</v>
      </c>
      <c r="Q215" s="156">
        <f t="shared" si="189"/>
        <v>7.6388888888888618E-3</v>
      </c>
      <c r="R215" s="156">
        <f t="shared" si="190"/>
        <v>2.0833333333333814E-3</v>
      </c>
      <c r="S215" s="156">
        <f t="shared" si="191"/>
        <v>9.7222222222222432E-3</v>
      </c>
      <c r="T215" s="156">
        <f t="shared" si="193"/>
        <v>6.3194444444444386E-2</v>
      </c>
      <c r="U215" s="149">
        <v>6.3</v>
      </c>
      <c r="V215" s="149">
        <f>INDEX('Počty dní'!A:E,MATCH(E215,'Počty dní'!C:C,0),4)</f>
        <v>205</v>
      </c>
      <c r="W215" s="157">
        <f>V215*U215</f>
        <v>1291.5</v>
      </c>
      <c r="Z215" s="135"/>
      <c r="AA215" s="135"/>
    </row>
    <row r="216" spans="1:27" x14ac:dyDescent="0.25">
      <c r="A216" s="148">
        <v>415</v>
      </c>
      <c r="B216" s="149">
        <v>4015</v>
      </c>
      <c r="C216" s="149" t="s">
        <v>21</v>
      </c>
      <c r="D216" s="149"/>
      <c r="E216" s="150" t="str">
        <f t="shared" si="186"/>
        <v>X</v>
      </c>
      <c r="F216" s="149" t="s">
        <v>87</v>
      </c>
      <c r="G216" s="232">
        <v>10</v>
      </c>
      <c r="H216" s="149" t="str">
        <f t="shared" si="187"/>
        <v>XXX332/10</v>
      </c>
      <c r="I216" s="191" t="s">
        <v>28</v>
      </c>
      <c r="J216" s="152" t="s">
        <v>28</v>
      </c>
      <c r="K216" s="153">
        <v>0.39374999999999999</v>
      </c>
      <c r="L216" s="192">
        <v>0.39513888888888887</v>
      </c>
      <c r="M216" s="193" t="s">
        <v>125</v>
      </c>
      <c r="N216" s="192">
        <v>0.40347222222222223</v>
      </c>
      <c r="O216" s="193" t="s">
        <v>126</v>
      </c>
      <c r="P216" s="149" t="str">
        <f t="shared" si="188"/>
        <v>OK</v>
      </c>
      <c r="Q216" s="156">
        <f t="shared" si="189"/>
        <v>8.3333333333333592E-3</v>
      </c>
      <c r="R216" s="156">
        <f t="shared" si="190"/>
        <v>1.388888888888884E-3</v>
      </c>
      <c r="S216" s="156">
        <f t="shared" si="191"/>
        <v>9.7222222222222432E-3</v>
      </c>
      <c r="T216" s="156">
        <f t="shared" si="193"/>
        <v>6.9444444444444198E-4</v>
      </c>
      <c r="U216" s="149">
        <v>6.3</v>
      </c>
      <c r="V216" s="149">
        <f>INDEX('Počty dní'!A:E,MATCH(E216,'Počty dní'!C:C,0),4)</f>
        <v>205</v>
      </c>
      <c r="W216" s="157">
        <f t="shared" si="192"/>
        <v>1291.5</v>
      </c>
      <c r="Z216" s="135"/>
      <c r="AA216" s="135"/>
    </row>
    <row r="217" spans="1:27" x14ac:dyDescent="0.25">
      <c r="A217" s="148">
        <v>415</v>
      </c>
      <c r="B217" s="149">
        <v>4015</v>
      </c>
      <c r="C217" s="149" t="s">
        <v>21</v>
      </c>
      <c r="D217" s="149"/>
      <c r="E217" s="150" t="str">
        <f>CONCATENATE(C217,D217)</f>
        <v>X</v>
      </c>
      <c r="F217" s="149" t="s">
        <v>87</v>
      </c>
      <c r="G217" s="232">
        <v>9</v>
      </c>
      <c r="H217" s="149" t="str">
        <f>CONCATENATE(F217,"/",G217)</f>
        <v>XXX332/9</v>
      </c>
      <c r="I217" s="191" t="s">
        <v>28</v>
      </c>
      <c r="J217" s="152" t="s">
        <v>28</v>
      </c>
      <c r="K217" s="153">
        <v>0.54999999999999993</v>
      </c>
      <c r="L217" s="192">
        <v>0.55208333333333337</v>
      </c>
      <c r="M217" s="193" t="s">
        <v>126</v>
      </c>
      <c r="N217" s="192">
        <v>0.55972222222222223</v>
      </c>
      <c r="O217" s="193" t="s">
        <v>125</v>
      </c>
      <c r="P217" s="149" t="str">
        <f t="shared" si="188"/>
        <v>OK</v>
      </c>
      <c r="Q217" s="156">
        <f t="shared" si="189"/>
        <v>7.6388888888888618E-3</v>
      </c>
      <c r="R217" s="156">
        <f t="shared" si="190"/>
        <v>2.083333333333437E-3</v>
      </c>
      <c r="S217" s="156">
        <f t="shared" si="191"/>
        <v>9.7222222222222987E-3</v>
      </c>
      <c r="T217" s="156">
        <f t="shared" si="193"/>
        <v>0.1465277777777777</v>
      </c>
      <c r="U217" s="149">
        <v>6.3</v>
      </c>
      <c r="V217" s="149">
        <f>INDEX('Počty dní'!A:E,MATCH(E217,'Počty dní'!C:C,0),4)</f>
        <v>205</v>
      </c>
      <c r="W217" s="157">
        <f>V217*U217</f>
        <v>1291.5</v>
      </c>
      <c r="Z217" s="135"/>
      <c r="AA217" s="135"/>
    </row>
    <row r="218" spans="1:27" x14ac:dyDescent="0.25">
      <c r="A218" s="148">
        <v>415</v>
      </c>
      <c r="B218" s="149">
        <v>4015</v>
      </c>
      <c r="C218" s="149" t="s">
        <v>21</v>
      </c>
      <c r="D218" s="149"/>
      <c r="E218" s="150" t="str">
        <f t="shared" si="186"/>
        <v>X</v>
      </c>
      <c r="F218" s="149" t="s">
        <v>87</v>
      </c>
      <c r="G218" s="232">
        <v>12</v>
      </c>
      <c r="H218" s="149" t="str">
        <f t="shared" si="187"/>
        <v>XXX332/12</v>
      </c>
      <c r="I218" s="191" t="s">
        <v>28</v>
      </c>
      <c r="J218" s="152" t="s">
        <v>28</v>
      </c>
      <c r="K218" s="153">
        <v>0.56041666666666667</v>
      </c>
      <c r="L218" s="192">
        <v>0.56180555555555556</v>
      </c>
      <c r="M218" s="193" t="s">
        <v>125</v>
      </c>
      <c r="N218" s="192">
        <v>0.57847222222222217</v>
      </c>
      <c r="O218" s="193" t="s">
        <v>127</v>
      </c>
      <c r="P218" s="149" t="str">
        <f t="shared" si="188"/>
        <v>OK</v>
      </c>
      <c r="Q218" s="156">
        <f t="shared" si="189"/>
        <v>1.6666666666666607E-2</v>
      </c>
      <c r="R218" s="156">
        <f t="shared" si="190"/>
        <v>1.388888888888884E-3</v>
      </c>
      <c r="S218" s="156">
        <f t="shared" si="191"/>
        <v>1.8055555555555491E-2</v>
      </c>
      <c r="T218" s="156">
        <f t="shared" si="193"/>
        <v>6.9444444444444198E-4</v>
      </c>
      <c r="U218" s="149">
        <v>13.9</v>
      </c>
      <c r="V218" s="149">
        <f>INDEX('Počty dní'!A:E,MATCH(E218,'Počty dní'!C:C,0),4)</f>
        <v>205</v>
      </c>
      <c r="W218" s="157">
        <f t="shared" si="192"/>
        <v>2849.5</v>
      </c>
      <c r="Z218" s="135"/>
      <c r="AA218" s="135"/>
    </row>
    <row r="219" spans="1:27" x14ac:dyDescent="0.25">
      <c r="A219" s="148">
        <v>415</v>
      </c>
      <c r="B219" s="149">
        <v>4015</v>
      </c>
      <c r="C219" s="149" t="s">
        <v>21</v>
      </c>
      <c r="D219" s="149"/>
      <c r="E219" s="150" t="str">
        <f>CONCATENATE(C219,D219)</f>
        <v>X</v>
      </c>
      <c r="F219" s="149" t="s">
        <v>87</v>
      </c>
      <c r="G219" s="232">
        <v>11</v>
      </c>
      <c r="H219" s="149" t="str">
        <f>CONCATENATE(F219,"/",G219)</f>
        <v>XXX332/11</v>
      </c>
      <c r="I219" s="191" t="s">
        <v>28</v>
      </c>
      <c r="J219" s="152" t="s">
        <v>28</v>
      </c>
      <c r="K219" s="153">
        <v>0.58472222222222225</v>
      </c>
      <c r="L219" s="192">
        <v>0.58680555555555558</v>
      </c>
      <c r="M219" s="193" t="s">
        <v>127</v>
      </c>
      <c r="N219" s="192">
        <v>0.60138888888888886</v>
      </c>
      <c r="O219" s="193" t="s">
        <v>125</v>
      </c>
      <c r="P219" s="149" t="str">
        <f t="shared" si="188"/>
        <v>OK</v>
      </c>
      <c r="Q219" s="156">
        <f t="shared" si="189"/>
        <v>1.4583333333333282E-2</v>
      </c>
      <c r="R219" s="156">
        <f t="shared" si="190"/>
        <v>2.0833333333333259E-3</v>
      </c>
      <c r="S219" s="156">
        <f t="shared" si="191"/>
        <v>1.6666666666666607E-2</v>
      </c>
      <c r="T219" s="156">
        <f t="shared" si="193"/>
        <v>6.2500000000000888E-3</v>
      </c>
      <c r="U219" s="149">
        <v>10.8</v>
      </c>
      <c r="V219" s="149">
        <f>INDEX('Počty dní'!A:E,MATCH(E219,'Počty dní'!C:C,0),4)</f>
        <v>205</v>
      </c>
      <c r="W219" s="157">
        <f>V219*U219</f>
        <v>2214</v>
      </c>
      <c r="Z219" s="135"/>
      <c r="AA219" s="135"/>
    </row>
    <row r="220" spans="1:27" x14ac:dyDescent="0.25">
      <c r="A220" s="148">
        <v>415</v>
      </c>
      <c r="B220" s="149">
        <v>4015</v>
      </c>
      <c r="C220" s="149" t="s">
        <v>21</v>
      </c>
      <c r="D220" s="149"/>
      <c r="E220" s="150" t="str">
        <f t="shared" si="186"/>
        <v>X</v>
      </c>
      <c r="F220" s="149" t="s">
        <v>87</v>
      </c>
      <c r="G220" s="232">
        <v>14</v>
      </c>
      <c r="H220" s="149" t="str">
        <f t="shared" si="187"/>
        <v>XXX332/14</v>
      </c>
      <c r="I220" s="191" t="s">
        <v>28</v>
      </c>
      <c r="J220" s="152" t="s">
        <v>28</v>
      </c>
      <c r="K220" s="153">
        <v>0.6020833333333333</v>
      </c>
      <c r="L220" s="192">
        <v>0.60347222222222219</v>
      </c>
      <c r="M220" s="193" t="s">
        <v>125</v>
      </c>
      <c r="N220" s="192">
        <v>0.6118055555555556</v>
      </c>
      <c r="O220" s="193" t="s">
        <v>126</v>
      </c>
      <c r="P220" s="149" t="str">
        <f t="shared" si="188"/>
        <v>OK</v>
      </c>
      <c r="Q220" s="156">
        <f t="shared" si="189"/>
        <v>8.3333333333334147E-3</v>
      </c>
      <c r="R220" s="156">
        <f t="shared" si="190"/>
        <v>1.388888888888884E-3</v>
      </c>
      <c r="S220" s="156">
        <f t="shared" si="191"/>
        <v>9.7222222222222987E-3</v>
      </c>
      <c r="T220" s="156">
        <f t="shared" si="193"/>
        <v>6.9444444444444198E-4</v>
      </c>
      <c r="U220" s="149">
        <v>6.3</v>
      </c>
      <c r="V220" s="149">
        <f>INDEX('Počty dní'!A:E,MATCH(E220,'Počty dní'!C:C,0),4)</f>
        <v>205</v>
      </c>
      <c r="W220" s="157">
        <f t="shared" si="192"/>
        <v>1291.5</v>
      </c>
      <c r="Z220" s="135"/>
      <c r="AA220" s="135"/>
    </row>
    <row r="221" spans="1:27" x14ac:dyDescent="0.25">
      <c r="A221" s="148">
        <v>415</v>
      </c>
      <c r="B221" s="149">
        <v>4015</v>
      </c>
      <c r="C221" s="149" t="s">
        <v>21</v>
      </c>
      <c r="D221" s="149"/>
      <c r="E221" s="150" t="str">
        <f>CONCATENATE(C221,D221)</f>
        <v>X</v>
      </c>
      <c r="F221" s="149" t="s">
        <v>87</v>
      </c>
      <c r="G221" s="232">
        <v>13</v>
      </c>
      <c r="H221" s="149" t="str">
        <f>CONCATENATE(F221,"/",G221)</f>
        <v>XXX332/13</v>
      </c>
      <c r="I221" s="191" t="s">
        <v>28</v>
      </c>
      <c r="J221" s="152" t="s">
        <v>28</v>
      </c>
      <c r="K221" s="153">
        <v>0.6333333333333333</v>
      </c>
      <c r="L221" s="192">
        <v>0.63541666666666663</v>
      </c>
      <c r="M221" s="193" t="s">
        <v>126</v>
      </c>
      <c r="N221" s="192">
        <v>0.6430555555555556</v>
      </c>
      <c r="O221" s="193" t="s">
        <v>125</v>
      </c>
      <c r="P221" s="149" t="str">
        <f t="shared" si="188"/>
        <v>OK</v>
      </c>
      <c r="Q221" s="156">
        <f t="shared" si="189"/>
        <v>7.6388888888889728E-3</v>
      </c>
      <c r="R221" s="156">
        <f t="shared" si="190"/>
        <v>2.0833333333333259E-3</v>
      </c>
      <c r="S221" s="156">
        <f t="shared" si="191"/>
        <v>9.7222222222222987E-3</v>
      </c>
      <c r="T221" s="156">
        <f t="shared" si="193"/>
        <v>2.1527777777777701E-2</v>
      </c>
      <c r="U221" s="149">
        <v>6.3</v>
      </c>
      <c r="V221" s="149">
        <f>INDEX('Počty dní'!A:E,MATCH(E221,'Počty dní'!C:C,0),4)</f>
        <v>205</v>
      </c>
      <c r="W221" s="157">
        <f>V221*U221</f>
        <v>1291.5</v>
      </c>
      <c r="Z221" s="135"/>
      <c r="AA221" s="135"/>
    </row>
    <row r="222" spans="1:27" x14ac:dyDescent="0.25">
      <c r="A222" s="148">
        <v>415</v>
      </c>
      <c r="B222" s="149">
        <v>4015</v>
      </c>
      <c r="C222" s="149" t="s">
        <v>21</v>
      </c>
      <c r="D222" s="149"/>
      <c r="E222" s="150" t="str">
        <f t="shared" si="186"/>
        <v>X</v>
      </c>
      <c r="F222" s="149" t="s">
        <v>87</v>
      </c>
      <c r="G222" s="232">
        <v>16</v>
      </c>
      <c r="H222" s="149" t="str">
        <f t="shared" si="187"/>
        <v>XXX332/16</v>
      </c>
      <c r="I222" s="191" t="s">
        <v>28</v>
      </c>
      <c r="J222" s="152" t="s">
        <v>28</v>
      </c>
      <c r="K222" s="153">
        <v>0.64374999999999993</v>
      </c>
      <c r="L222" s="192">
        <v>0.64513888888888882</v>
      </c>
      <c r="M222" s="193" t="s">
        <v>125</v>
      </c>
      <c r="N222" s="192">
        <v>0.66180555555555554</v>
      </c>
      <c r="O222" s="193" t="s">
        <v>127</v>
      </c>
      <c r="P222" s="149" t="str">
        <f t="shared" si="188"/>
        <v>OK</v>
      </c>
      <c r="Q222" s="156">
        <f t="shared" si="189"/>
        <v>1.6666666666666718E-2</v>
      </c>
      <c r="R222" s="156">
        <f t="shared" si="190"/>
        <v>1.388888888888884E-3</v>
      </c>
      <c r="S222" s="156">
        <f t="shared" si="191"/>
        <v>1.8055555555555602E-2</v>
      </c>
      <c r="T222" s="156">
        <f t="shared" si="193"/>
        <v>6.9444444444433095E-4</v>
      </c>
      <c r="U222" s="149">
        <v>13.9</v>
      </c>
      <c r="V222" s="149">
        <f>INDEX('Počty dní'!A:E,MATCH(E222,'Počty dní'!C:C,0),4)</f>
        <v>205</v>
      </c>
      <c r="W222" s="157">
        <f t="shared" si="192"/>
        <v>2849.5</v>
      </c>
      <c r="Z222" s="135"/>
      <c r="AA222" s="135"/>
    </row>
    <row r="223" spans="1:27" x14ac:dyDescent="0.25">
      <c r="A223" s="148">
        <v>415</v>
      </c>
      <c r="B223" s="149">
        <v>4015</v>
      </c>
      <c r="C223" s="149" t="s">
        <v>21</v>
      </c>
      <c r="D223" s="149"/>
      <c r="E223" s="150" t="str">
        <f t="shared" ref="E223" si="194">CONCATENATE(C223,D223)</f>
        <v>X</v>
      </c>
      <c r="F223" s="149" t="s">
        <v>87</v>
      </c>
      <c r="G223" s="232">
        <v>15</v>
      </c>
      <c r="H223" s="149" t="str">
        <f t="shared" ref="H223" si="195">CONCATENATE(F223,"/",G223)</f>
        <v>XXX332/15</v>
      </c>
      <c r="I223" s="191" t="s">
        <v>28</v>
      </c>
      <c r="J223" s="152" t="s">
        <v>28</v>
      </c>
      <c r="K223" s="153">
        <v>0.66805555555555562</v>
      </c>
      <c r="L223" s="192">
        <v>0.67013888888888884</v>
      </c>
      <c r="M223" s="193" t="s">
        <v>127</v>
      </c>
      <c r="N223" s="192">
        <v>0.68472222222222223</v>
      </c>
      <c r="O223" s="193" t="s">
        <v>125</v>
      </c>
      <c r="P223" s="149" t="str">
        <f t="shared" si="188"/>
        <v>OK</v>
      </c>
      <c r="Q223" s="156">
        <f t="shared" si="189"/>
        <v>1.4583333333333393E-2</v>
      </c>
      <c r="R223" s="156">
        <f t="shared" si="190"/>
        <v>2.0833333333332149E-3</v>
      </c>
      <c r="S223" s="156">
        <f t="shared" si="191"/>
        <v>1.6666666666666607E-2</v>
      </c>
      <c r="T223" s="156">
        <f t="shared" si="193"/>
        <v>6.2500000000000888E-3</v>
      </c>
      <c r="U223" s="149">
        <v>10.8</v>
      </c>
      <c r="V223" s="149">
        <f>INDEX('Počty dní'!A:E,MATCH(E223,'Počty dní'!C:C,0),4)</f>
        <v>205</v>
      </c>
      <c r="W223" s="157">
        <f>V223*U223</f>
        <v>2214</v>
      </c>
      <c r="Z223" s="135"/>
      <c r="AA223" s="135"/>
    </row>
    <row r="224" spans="1:27" x14ac:dyDescent="0.25">
      <c r="A224" s="148">
        <v>415</v>
      </c>
      <c r="B224" s="149">
        <v>4015</v>
      </c>
      <c r="C224" s="149" t="s">
        <v>21</v>
      </c>
      <c r="D224" s="149"/>
      <c r="E224" s="150" t="str">
        <f t="shared" si="186"/>
        <v>X</v>
      </c>
      <c r="F224" s="149" t="s">
        <v>87</v>
      </c>
      <c r="G224" s="232">
        <v>18</v>
      </c>
      <c r="H224" s="149" t="str">
        <f t="shared" si="187"/>
        <v>XXX332/18</v>
      </c>
      <c r="I224" s="191" t="s">
        <v>28</v>
      </c>
      <c r="J224" s="152" t="s">
        <v>28</v>
      </c>
      <c r="K224" s="153">
        <v>0.68541666666666667</v>
      </c>
      <c r="L224" s="192">
        <v>0.68680555555555556</v>
      </c>
      <c r="M224" s="193" t="s">
        <v>125</v>
      </c>
      <c r="N224" s="192">
        <v>0.69513888888888886</v>
      </c>
      <c r="O224" s="193" t="s">
        <v>126</v>
      </c>
      <c r="P224" s="149" t="str">
        <f t="shared" si="188"/>
        <v>OK</v>
      </c>
      <c r="Q224" s="156">
        <f t="shared" si="189"/>
        <v>8.3333333333333037E-3</v>
      </c>
      <c r="R224" s="156">
        <f t="shared" si="190"/>
        <v>1.388888888888884E-3</v>
      </c>
      <c r="S224" s="156">
        <f t="shared" si="191"/>
        <v>9.7222222222221877E-3</v>
      </c>
      <c r="T224" s="156">
        <f t="shared" si="193"/>
        <v>6.9444444444444198E-4</v>
      </c>
      <c r="U224" s="149">
        <v>6.3</v>
      </c>
      <c r="V224" s="149">
        <f>INDEX('Počty dní'!A:E,MATCH(E224,'Počty dní'!C:C,0),4)</f>
        <v>205</v>
      </c>
      <c r="W224" s="157">
        <f t="shared" si="192"/>
        <v>1291.5</v>
      </c>
      <c r="Z224" s="135"/>
      <c r="AA224" s="135"/>
    </row>
    <row r="225" spans="1:27" ht="15.75" thickBot="1" x14ac:dyDescent="0.3">
      <c r="A225" s="148">
        <v>415</v>
      </c>
      <c r="B225" s="149">
        <v>4015</v>
      </c>
      <c r="C225" s="149" t="s">
        <v>21</v>
      </c>
      <c r="D225" s="149"/>
      <c r="E225" s="150" t="str">
        <f>CONCATENATE(C225,D225)</f>
        <v>X</v>
      </c>
      <c r="F225" s="149" t="s">
        <v>87</v>
      </c>
      <c r="G225" s="232">
        <v>17</v>
      </c>
      <c r="H225" s="149" t="str">
        <f>CONCATENATE(F225,"/",G225)</f>
        <v>XXX332/17</v>
      </c>
      <c r="I225" s="191" t="s">
        <v>28</v>
      </c>
      <c r="J225" s="152" t="s">
        <v>28</v>
      </c>
      <c r="K225" s="153">
        <v>0.71666666666666667</v>
      </c>
      <c r="L225" s="192">
        <v>0.71875</v>
      </c>
      <c r="M225" s="193" t="s">
        <v>126</v>
      </c>
      <c r="N225" s="192">
        <v>0.72638888888888886</v>
      </c>
      <c r="O225" s="193" t="s">
        <v>125</v>
      </c>
      <c r="P225" s="154"/>
      <c r="Q225" s="156">
        <f t="shared" si="189"/>
        <v>7.6388888888888618E-3</v>
      </c>
      <c r="R225" s="156">
        <f t="shared" si="190"/>
        <v>2.0833333333333259E-3</v>
      </c>
      <c r="S225" s="156">
        <f t="shared" si="191"/>
        <v>9.7222222222221877E-3</v>
      </c>
      <c r="T225" s="156">
        <f t="shared" si="193"/>
        <v>2.1527777777777812E-2</v>
      </c>
      <c r="U225" s="149">
        <v>6.3</v>
      </c>
      <c r="V225" s="149">
        <f>INDEX('Počty dní'!A:E,MATCH(E225,'Počty dní'!C:C,0),4)</f>
        <v>205</v>
      </c>
      <c r="W225" s="157">
        <f>V225*U225</f>
        <v>1291.5</v>
      </c>
      <c r="Z225" s="135"/>
      <c r="AA225" s="135"/>
    </row>
    <row r="226" spans="1:27" ht="15.75" thickBot="1" x14ac:dyDescent="0.3">
      <c r="A226" s="163" t="str">
        <f ca="1">CONCATENATE(INDIRECT("R[-3]C[0]",FALSE),"celkem")</f>
        <v>415celkem</v>
      </c>
      <c r="B226" s="164"/>
      <c r="C226" s="164" t="str">
        <f ca="1">INDIRECT("R[-1]C[12]",FALSE)</f>
        <v>Batelov,Lovětín</v>
      </c>
      <c r="D226" s="165"/>
      <c r="E226" s="164"/>
      <c r="F226" s="165"/>
      <c r="G226" s="231"/>
      <c r="H226" s="166"/>
      <c r="I226" s="167"/>
      <c r="J226" s="168" t="str">
        <f ca="1">INDIRECT("R[-2]C[0]",FALSE)</f>
        <v>S</v>
      </c>
      <c r="K226" s="169"/>
      <c r="L226" s="170"/>
      <c r="M226" s="171"/>
      <c r="N226" s="170"/>
      <c r="O226" s="172"/>
      <c r="P226" s="164"/>
      <c r="Q226" s="173">
        <f>SUM(Q208:Q225)</f>
        <v>0.19652777777777786</v>
      </c>
      <c r="R226" s="173">
        <f t="shared" ref="R226:T226" si="196">SUM(R208:R225)</f>
        <v>2.9861111111111061E-2</v>
      </c>
      <c r="S226" s="173">
        <f t="shared" si="196"/>
        <v>0.22638888888888892</v>
      </c>
      <c r="T226" s="173">
        <f t="shared" si="196"/>
        <v>0.31458333333333327</v>
      </c>
      <c r="U226" s="174">
        <f>SUM(U208:U225)</f>
        <v>149.70000000000002</v>
      </c>
      <c r="V226" s="175"/>
      <c r="W226" s="176">
        <f>SUM(W208:W225)</f>
        <v>30688.5</v>
      </c>
      <c r="Z226" s="135"/>
      <c r="AA226" s="135"/>
    </row>
    <row r="227" spans="1:27" x14ac:dyDescent="0.25">
      <c r="A227" s="177"/>
      <c r="D227" s="178"/>
      <c r="F227" s="178"/>
      <c r="H227" s="179"/>
      <c r="I227" s="180"/>
      <c r="J227" s="181"/>
      <c r="K227" s="182"/>
      <c r="L227" s="183"/>
      <c r="M227" s="136"/>
      <c r="N227" s="183"/>
      <c r="O227" s="184"/>
      <c r="Q227" s="185"/>
      <c r="R227" s="185"/>
      <c r="S227" s="185"/>
      <c r="T227" s="185"/>
      <c r="U227" s="182"/>
      <c r="W227" s="182"/>
      <c r="Z227" s="135"/>
      <c r="AA227" s="135"/>
    </row>
    <row r="228" spans="1:27" ht="15.75" thickBot="1" x14ac:dyDescent="0.3">
      <c r="I228" s="135"/>
      <c r="J228" s="135"/>
      <c r="K228" s="135"/>
      <c r="Z228" s="135"/>
      <c r="AA228" s="135"/>
    </row>
    <row r="229" spans="1:27" x14ac:dyDescent="0.25">
      <c r="A229" s="138">
        <v>416</v>
      </c>
      <c r="B229" s="139">
        <v>4016</v>
      </c>
      <c r="C229" s="139" t="s">
        <v>21</v>
      </c>
      <c r="D229" s="139"/>
      <c r="E229" s="140" t="str">
        <f>CONCATENATE(C229,D229)</f>
        <v>X</v>
      </c>
      <c r="F229" s="139" t="s">
        <v>89</v>
      </c>
      <c r="G229" s="235">
        <v>2</v>
      </c>
      <c r="H229" s="139" t="str">
        <f>CONCATENATE(F229,"/",G229)</f>
        <v>XXX331/2</v>
      </c>
      <c r="I229" s="190" t="s">
        <v>28</v>
      </c>
      <c r="J229" s="190" t="s">
        <v>27</v>
      </c>
      <c r="K229" s="143">
        <v>0.18194444444444444</v>
      </c>
      <c r="L229" s="195">
        <v>0.18402777777777779</v>
      </c>
      <c r="M229" s="200" t="s">
        <v>129</v>
      </c>
      <c r="N229" s="195">
        <v>0.21666666666666667</v>
      </c>
      <c r="O229" s="145" t="s">
        <v>26</v>
      </c>
      <c r="P229" s="139" t="str">
        <f t="shared" ref="P229:P239" si="197">IF(M230=O229,"OK","POZOR")</f>
        <v>OK</v>
      </c>
      <c r="Q229" s="146">
        <f t="shared" ref="Q229:Q234" si="198">IF(ISNUMBER(G229),N229-L229,IF(F229="přejezd",N229-L229,0))</f>
        <v>3.2638888888888884E-2</v>
      </c>
      <c r="R229" s="146">
        <f t="shared" ref="R229:R234" si="199">IF(ISNUMBER(G229),L229-K229,0)</f>
        <v>2.0833333333333537E-3</v>
      </c>
      <c r="S229" s="146">
        <f t="shared" ref="S229:S234" si="200">Q229+R229</f>
        <v>3.4722222222222238E-2</v>
      </c>
      <c r="T229" s="146"/>
      <c r="U229" s="139">
        <v>29.1</v>
      </c>
      <c r="V229" s="139">
        <f>INDEX('Počty dní'!A:E,MATCH(E229,'Počty dní'!C:C,0),4)</f>
        <v>205</v>
      </c>
      <c r="W229" s="147">
        <f>V229*U229</f>
        <v>5965.5</v>
      </c>
      <c r="Z229" s="135"/>
      <c r="AA229" s="135"/>
    </row>
    <row r="230" spans="1:27" x14ac:dyDescent="0.25">
      <c r="A230" s="148">
        <v>416</v>
      </c>
      <c r="B230" s="149">
        <v>4016</v>
      </c>
      <c r="C230" s="149" t="s">
        <v>21</v>
      </c>
      <c r="D230" s="149"/>
      <c r="E230" s="150" t="str">
        <f t="shared" ref="E230" si="201">CONCATENATE(C230,D230)</f>
        <v>X</v>
      </c>
      <c r="F230" s="149" t="s">
        <v>89</v>
      </c>
      <c r="G230" s="232">
        <v>5</v>
      </c>
      <c r="H230" s="149" t="str">
        <f t="shared" ref="H230" si="202">CONCATENATE(F230,"/",G230)</f>
        <v>XXX331/5</v>
      </c>
      <c r="I230" s="191" t="s">
        <v>28</v>
      </c>
      <c r="J230" s="191" t="s">
        <v>27</v>
      </c>
      <c r="K230" s="153">
        <v>0.23958333333333334</v>
      </c>
      <c r="L230" s="192">
        <v>0.24166666666666667</v>
      </c>
      <c r="M230" s="155" t="s">
        <v>26</v>
      </c>
      <c r="N230" s="192">
        <v>0.26597222222222222</v>
      </c>
      <c r="O230" s="193" t="s">
        <v>130</v>
      </c>
      <c r="P230" s="149" t="str">
        <f t="shared" ref="P230:P234" si="203">IF(M231=O230,"OK","POZOR")</f>
        <v>OK</v>
      </c>
      <c r="Q230" s="156">
        <f t="shared" si="198"/>
        <v>2.4305555555555552E-2</v>
      </c>
      <c r="R230" s="156">
        <f t="shared" si="199"/>
        <v>2.0833333333333259E-3</v>
      </c>
      <c r="S230" s="156">
        <f t="shared" si="200"/>
        <v>2.6388888888888878E-2</v>
      </c>
      <c r="T230" s="156">
        <f t="shared" ref="T230:T234" si="204">K230-N229</f>
        <v>2.2916666666666669E-2</v>
      </c>
      <c r="U230" s="149">
        <v>22</v>
      </c>
      <c r="V230" s="149">
        <f>INDEX('Počty dní'!A:E,MATCH(E230,'Počty dní'!C:C,0),4)</f>
        <v>205</v>
      </c>
      <c r="W230" s="157">
        <f t="shared" ref="W230" si="205">V230*U230</f>
        <v>4510</v>
      </c>
      <c r="Z230" s="135"/>
      <c r="AA230" s="135"/>
    </row>
    <row r="231" spans="1:27" x14ac:dyDescent="0.25">
      <c r="A231" s="148">
        <v>416</v>
      </c>
      <c r="B231" s="149">
        <v>4016</v>
      </c>
      <c r="C231" s="149" t="s">
        <v>21</v>
      </c>
      <c r="D231" s="149"/>
      <c r="E231" s="150" t="str">
        <f t="shared" ref="E231:E240" si="206">CONCATENATE(C231,D231)</f>
        <v>X</v>
      </c>
      <c r="F231" s="149" t="s">
        <v>89</v>
      </c>
      <c r="G231" s="232">
        <v>6</v>
      </c>
      <c r="H231" s="149" t="str">
        <f t="shared" ref="H231:H240" si="207">CONCATENATE(F231,"/",G231)</f>
        <v>XXX331/6</v>
      </c>
      <c r="I231" s="191" t="s">
        <v>27</v>
      </c>
      <c r="J231" s="191" t="s">
        <v>27</v>
      </c>
      <c r="K231" s="153">
        <v>0.27291666666666664</v>
      </c>
      <c r="L231" s="192">
        <v>0.27499999999999997</v>
      </c>
      <c r="M231" s="193" t="s">
        <v>130</v>
      </c>
      <c r="N231" s="192">
        <v>0.3</v>
      </c>
      <c r="O231" s="155" t="s">
        <v>26</v>
      </c>
      <c r="P231" s="149" t="str">
        <f t="shared" si="203"/>
        <v>OK</v>
      </c>
      <c r="Q231" s="156">
        <f t="shared" si="198"/>
        <v>2.5000000000000022E-2</v>
      </c>
      <c r="R231" s="156">
        <f t="shared" si="199"/>
        <v>2.0833333333333259E-3</v>
      </c>
      <c r="S231" s="156">
        <f t="shared" si="200"/>
        <v>2.7083333333333348E-2</v>
      </c>
      <c r="T231" s="156">
        <f t="shared" si="204"/>
        <v>6.9444444444444198E-3</v>
      </c>
      <c r="U231" s="149">
        <v>22</v>
      </c>
      <c r="V231" s="149">
        <f>INDEX('Počty dní'!A:E,MATCH(E231,'Počty dní'!C:C,0),4)</f>
        <v>205</v>
      </c>
      <c r="W231" s="157">
        <f t="shared" ref="W231:W240" si="208">V231*U231</f>
        <v>4510</v>
      </c>
      <c r="Z231" s="135"/>
      <c r="AA231" s="135"/>
    </row>
    <row r="232" spans="1:27" x14ac:dyDescent="0.25">
      <c r="A232" s="148">
        <v>416</v>
      </c>
      <c r="B232" s="149">
        <v>4016</v>
      </c>
      <c r="C232" s="149" t="s">
        <v>21</v>
      </c>
      <c r="D232" s="149"/>
      <c r="E232" s="150" t="str">
        <f t="shared" si="206"/>
        <v>X</v>
      </c>
      <c r="F232" s="149" t="s">
        <v>89</v>
      </c>
      <c r="G232" s="232">
        <v>11</v>
      </c>
      <c r="H232" s="149" t="str">
        <f t="shared" si="207"/>
        <v>XXX331/11</v>
      </c>
      <c r="I232" s="191" t="s">
        <v>28</v>
      </c>
      <c r="J232" s="191" t="s">
        <v>27</v>
      </c>
      <c r="K232" s="153">
        <v>0.44791666666666669</v>
      </c>
      <c r="L232" s="192">
        <v>0.45</v>
      </c>
      <c r="M232" s="155" t="s">
        <v>26</v>
      </c>
      <c r="N232" s="192">
        <v>0.4826388888888889</v>
      </c>
      <c r="O232" s="193" t="s">
        <v>129</v>
      </c>
      <c r="P232" s="149" t="str">
        <f t="shared" si="203"/>
        <v>OK</v>
      </c>
      <c r="Q232" s="156">
        <f t="shared" si="198"/>
        <v>3.2638888888888884E-2</v>
      </c>
      <c r="R232" s="156">
        <f t="shared" si="199"/>
        <v>2.0833333333333259E-3</v>
      </c>
      <c r="S232" s="156">
        <f t="shared" si="200"/>
        <v>3.472222222222221E-2</v>
      </c>
      <c r="T232" s="156">
        <f t="shared" si="204"/>
        <v>0.1479166666666667</v>
      </c>
      <c r="U232" s="149">
        <v>29.6</v>
      </c>
      <c r="V232" s="149">
        <f>INDEX('Počty dní'!A:E,MATCH(E232,'Počty dní'!C:C,0),4)</f>
        <v>205</v>
      </c>
      <c r="W232" s="157">
        <f t="shared" si="208"/>
        <v>6068</v>
      </c>
      <c r="Z232" s="135"/>
      <c r="AA232" s="135"/>
    </row>
    <row r="233" spans="1:27" x14ac:dyDescent="0.25">
      <c r="A233" s="148">
        <v>416</v>
      </c>
      <c r="B233" s="149">
        <v>4016</v>
      </c>
      <c r="C233" s="149" t="s">
        <v>21</v>
      </c>
      <c r="D233" s="149"/>
      <c r="E233" s="150" t="str">
        <f t="shared" si="206"/>
        <v>X</v>
      </c>
      <c r="F233" s="149" t="s">
        <v>89</v>
      </c>
      <c r="G233" s="232">
        <v>14</v>
      </c>
      <c r="H233" s="149" t="str">
        <f t="shared" si="207"/>
        <v>XXX331/14</v>
      </c>
      <c r="I233" s="191" t="s">
        <v>28</v>
      </c>
      <c r="J233" s="191" t="s">
        <v>27</v>
      </c>
      <c r="K233" s="153">
        <v>0.51527777777777783</v>
      </c>
      <c r="L233" s="192">
        <v>0.51736111111111105</v>
      </c>
      <c r="M233" s="193" t="s">
        <v>129</v>
      </c>
      <c r="N233" s="192">
        <v>0.54999999999999993</v>
      </c>
      <c r="O233" s="155" t="s">
        <v>26</v>
      </c>
      <c r="P233" s="149" t="str">
        <f t="shared" si="203"/>
        <v>OK</v>
      </c>
      <c r="Q233" s="156">
        <f t="shared" si="198"/>
        <v>3.2638888888888884E-2</v>
      </c>
      <c r="R233" s="156">
        <f t="shared" si="199"/>
        <v>2.0833333333332149E-3</v>
      </c>
      <c r="S233" s="156">
        <f t="shared" si="200"/>
        <v>3.4722222222222099E-2</v>
      </c>
      <c r="T233" s="156">
        <f t="shared" si="204"/>
        <v>3.2638888888888939E-2</v>
      </c>
      <c r="U233" s="149">
        <v>29.1</v>
      </c>
      <c r="V233" s="149">
        <f>INDEX('Počty dní'!A:E,MATCH(E233,'Počty dní'!C:C,0),4)</f>
        <v>205</v>
      </c>
      <c r="W233" s="157">
        <f t="shared" si="208"/>
        <v>5965.5</v>
      </c>
      <c r="Z233" s="135"/>
      <c r="AA233" s="135"/>
    </row>
    <row r="234" spans="1:27" x14ac:dyDescent="0.25">
      <c r="A234" s="148">
        <v>416</v>
      </c>
      <c r="B234" s="149">
        <v>4016</v>
      </c>
      <c r="C234" s="149" t="s">
        <v>21</v>
      </c>
      <c r="D234" s="149">
        <v>10</v>
      </c>
      <c r="E234" s="150" t="str">
        <f t="shared" ref="E234:E239" si="209">CONCATENATE(C234,D234)</f>
        <v>X10</v>
      </c>
      <c r="F234" s="149" t="s">
        <v>112</v>
      </c>
      <c r="G234" s="230">
        <v>11</v>
      </c>
      <c r="H234" s="149" t="str">
        <f t="shared" ref="H234:H239" si="210">CONCATENATE(F234,"/",G234)</f>
        <v>XXX109/11</v>
      </c>
      <c r="I234" s="191" t="s">
        <v>27</v>
      </c>
      <c r="J234" s="152" t="s">
        <v>27</v>
      </c>
      <c r="K234" s="153">
        <v>0.56597222222222221</v>
      </c>
      <c r="L234" s="154">
        <v>0.56944444444444442</v>
      </c>
      <c r="M234" s="155" t="s">
        <v>26</v>
      </c>
      <c r="N234" s="154">
        <v>0.59236111111111112</v>
      </c>
      <c r="O234" s="155" t="s">
        <v>114</v>
      </c>
      <c r="P234" s="149" t="str">
        <f t="shared" si="203"/>
        <v>OK</v>
      </c>
      <c r="Q234" s="156">
        <f t="shared" si="198"/>
        <v>2.2916666666666696E-2</v>
      </c>
      <c r="R234" s="156">
        <f t="shared" si="199"/>
        <v>3.4722222222222099E-3</v>
      </c>
      <c r="S234" s="156">
        <f t="shared" si="200"/>
        <v>2.6388888888888906E-2</v>
      </c>
      <c r="T234" s="156">
        <f t="shared" si="204"/>
        <v>1.5972222222222276E-2</v>
      </c>
      <c r="U234" s="149">
        <v>19.600000000000001</v>
      </c>
      <c r="V234" s="149">
        <f>INDEX('Počty dní'!A:E,MATCH(E234,'Počty dní'!C:C,0),4)</f>
        <v>195</v>
      </c>
      <c r="W234" s="157">
        <f t="shared" ref="W234:W239" si="211">V234*U234</f>
        <v>3822.0000000000005</v>
      </c>
      <c r="Z234" s="135"/>
      <c r="AA234" s="135"/>
    </row>
    <row r="235" spans="1:27" x14ac:dyDescent="0.25">
      <c r="A235" s="148">
        <v>416</v>
      </c>
      <c r="B235" s="149">
        <v>4016</v>
      </c>
      <c r="C235" s="149" t="s">
        <v>21</v>
      </c>
      <c r="D235" s="149">
        <v>10</v>
      </c>
      <c r="E235" s="150" t="str">
        <f t="shared" si="209"/>
        <v>X10</v>
      </c>
      <c r="F235" s="149" t="s">
        <v>112</v>
      </c>
      <c r="G235" s="230">
        <v>16</v>
      </c>
      <c r="H235" s="149" t="str">
        <f t="shared" si="210"/>
        <v>XXX109/16</v>
      </c>
      <c r="I235" s="191" t="s">
        <v>28</v>
      </c>
      <c r="J235" s="152" t="s">
        <v>27</v>
      </c>
      <c r="K235" s="153">
        <v>0.59236111111111112</v>
      </c>
      <c r="L235" s="154">
        <v>0.59305555555555556</v>
      </c>
      <c r="M235" s="155" t="s">
        <v>114</v>
      </c>
      <c r="N235" s="154">
        <v>0.60763888888888895</v>
      </c>
      <c r="O235" s="155" t="s">
        <v>26</v>
      </c>
      <c r="P235" s="149" t="str">
        <f t="shared" si="197"/>
        <v>OK</v>
      </c>
      <c r="Q235" s="156">
        <f t="shared" ref="Q235:Q240" si="212">IF(ISNUMBER(G235),N235-L235,IF(F235="přejezd",N235-L235,0))</f>
        <v>1.4583333333333393E-2</v>
      </c>
      <c r="R235" s="156">
        <f t="shared" ref="R235:R240" si="213">IF(ISNUMBER(G235),L235-K235,0)</f>
        <v>6.9444444444444198E-4</v>
      </c>
      <c r="S235" s="156">
        <f t="shared" ref="S235:S240" si="214">Q235+R235</f>
        <v>1.5277777777777835E-2</v>
      </c>
      <c r="T235" s="156">
        <f t="shared" ref="T235:T240" si="215">K235-N234</f>
        <v>0</v>
      </c>
      <c r="U235" s="149">
        <v>15.5</v>
      </c>
      <c r="V235" s="149">
        <f>INDEX('Počty dní'!A:E,MATCH(E235,'Počty dní'!C:C,0),4)</f>
        <v>195</v>
      </c>
      <c r="W235" s="157">
        <f t="shared" si="211"/>
        <v>3022.5</v>
      </c>
      <c r="Z235" s="135"/>
      <c r="AA235" s="135"/>
    </row>
    <row r="236" spans="1:27" x14ac:dyDescent="0.25">
      <c r="A236" s="148">
        <v>416</v>
      </c>
      <c r="B236" s="149">
        <v>4016</v>
      </c>
      <c r="C236" s="149" t="s">
        <v>21</v>
      </c>
      <c r="D236" s="149"/>
      <c r="E236" s="150" t="str">
        <f t="shared" si="209"/>
        <v>X</v>
      </c>
      <c r="F236" s="149" t="s">
        <v>89</v>
      </c>
      <c r="G236" s="232">
        <v>19</v>
      </c>
      <c r="H236" s="149" t="str">
        <f t="shared" si="210"/>
        <v>XXX331/19</v>
      </c>
      <c r="I236" s="191" t="s">
        <v>27</v>
      </c>
      <c r="J236" s="191" t="s">
        <v>27</v>
      </c>
      <c r="K236" s="153">
        <v>0.61111111111111105</v>
      </c>
      <c r="L236" s="192">
        <v>0.6166666666666667</v>
      </c>
      <c r="M236" s="155" t="s">
        <v>26</v>
      </c>
      <c r="N236" s="192">
        <v>0.64166666666666672</v>
      </c>
      <c r="O236" s="193" t="s">
        <v>130</v>
      </c>
      <c r="P236" s="149" t="str">
        <f t="shared" ref="P236:P238" si="216">IF(M237=O236,"OK","POZOR")</f>
        <v>OK</v>
      </c>
      <c r="Q236" s="156">
        <f t="shared" ref="Q236:Q238" si="217">IF(ISNUMBER(G236),N236-L236,IF(F236="přejezd",N236-L236,0))</f>
        <v>2.5000000000000022E-2</v>
      </c>
      <c r="R236" s="156">
        <f t="shared" ref="R236:R238" si="218">IF(ISNUMBER(G236),L236-K236,0)</f>
        <v>5.5555555555556468E-3</v>
      </c>
      <c r="S236" s="156">
        <f t="shared" ref="S236:S238" si="219">Q236+R236</f>
        <v>3.0555555555555669E-2</v>
      </c>
      <c r="T236" s="156">
        <f t="shared" ref="T236:T238" si="220">K236-N235</f>
        <v>3.4722222222220989E-3</v>
      </c>
      <c r="U236" s="149">
        <v>22.5</v>
      </c>
      <c r="V236" s="149">
        <f>INDEX('Počty dní'!A:E,MATCH(E236,'Počty dní'!C:C,0),4)</f>
        <v>205</v>
      </c>
      <c r="W236" s="157">
        <f t="shared" si="211"/>
        <v>4612.5</v>
      </c>
      <c r="Z236" s="135"/>
      <c r="AA236" s="135"/>
    </row>
    <row r="237" spans="1:27" x14ac:dyDescent="0.25">
      <c r="A237" s="148">
        <v>416</v>
      </c>
      <c r="B237" s="149">
        <v>4016</v>
      </c>
      <c r="C237" s="149" t="s">
        <v>21</v>
      </c>
      <c r="D237" s="149"/>
      <c r="E237" s="150" t="str">
        <f t="shared" si="209"/>
        <v>X</v>
      </c>
      <c r="F237" s="149" t="s">
        <v>89</v>
      </c>
      <c r="G237" s="232">
        <v>20</v>
      </c>
      <c r="H237" s="149" t="str">
        <f t="shared" si="210"/>
        <v>XXX331/20</v>
      </c>
      <c r="I237" s="191" t="s">
        <v>28</v>
      </c>
      <c r="J237" s="191" t="s">
        <v>27</v>
      </c>
      <c r="K237" s="153">
        <v>0.64930555555555558</v>
      </c>
      <c r="L237" s="192">
        <v>0.65</v>
      </c>
      <c r="M237" s="193" t="s">
        <v>130</v>
      </c>
      <c r="N237" s="192">
        <v>0.67499999999999993</v>
      </c>
      <c r="O237" s="155" t="s">
        <v>26</v>
      </c>
      <c r="P237" s="149" t="str">
        <f t="shared" si="216"/>
        <v>OK</v>
      </c>
      <c r="Q237" s="156">
        <f t="shared" si="217"/>
        <v>2.4999999999999911E-2</v>
      </c>
      <c r="R237" s="156">
        <f t="shared" si="218"/>
        <v>6.9444444444444198E-4</v>
      </c>
      <c r="S237" s="156">
        <f t="shared" si="219"/>
        <v>2.5694444444444353E-2</v>
      </c>
      <c r="T237" s="156">
        <f t="shared" si="220"/>
        <v>7.6388888888888618E-3</v>
      </c>
      <c r="U237" s="149">
        <v>22</v>
      </c>
      <c r="V237" s="149">
        <f>INDEX('Počty dní'!A:E,MATCH(E237,'Počty dní'!C:C,0),4)</f>
        <v>205</v>
      </c>
      <c r="W237" s="157">
        <f t="shared" si="211"/>
        <v>4510</v>
      </c>
      <c r="Z237" s="135"/>
      <c r="AA237" s="135"/>
    </row>
    <row r="238" spans="1:27" x14ac:dyDescent="0.25">
      <c r="A238" s="148">
        <v>416</v>
      </c>
      <c r="B238" s="149">
        <v>4016</v>
      </c>
      <c r="C238" s="149" t="s">
        <v>21</v>
      </c>
      <c r="D238" s="149"/>
      <c r="E238" s="150" t="str">
        <f t="shared" si="209"/>
        <v>X</v>
      </c>
      <c r="F238" s="149" t="s">
        <v>89</v>
      </c>
      <c r="G238" s="232">
        <v>23</v>
      </c>
      <c r="H238" s="149" t="str">
        <f t="shared" si="210"/>
        <v>XXX331/23</v>
      </c>
      <c r="I238" s="191" t="s">
        <v>28</v>
      </c>
      <c r="J238" s="191" t="s">
        <v>27</v>
      </c>
      <c r="K238" s="153">
        <v>0.69652777777777775</v>
      </c>
      <c r="L238" s="192">
        <v>0.70000000000000007</v>
      </c>
      <c r="M238" s="155" t="s">
        <v>26</v>
      </c>
      <c r="N238" s="192">
        <v>0.72499999999999998</v>
      </c>
      <c r="O238" s="193" t="s">
        <v>130</v>
      </c>
      <c r="P238" s="149" t="str">
        <f t="shared" si="216"/>
        <v>OK</v>
      </c>
      <c r="Q238" s="156">
        <f t="shared" si="217"/>
        <v>2.4999999999999911E-2</v>
      </c>
      <c r="R238" s="156">
        <f t="shared" si="218"/>
        <v>3.4722222222223209E-3</v>
      </c>
      <c r="S238" s="156">
        <f t="shared" si="219"/>
        <v>2.8472222222222232E-2</v>
      </c>
      <c r="T238" s="156">
        <f t="shared" si="220"/>
        <v>2.1527777777777812E-2</v>
      </c>
      <c r="U238" s="149">
        <v>22.5</v>
      </c>
      <c r="V238" s="149">
        <f>INDEX('Počty dní'!A:E,MATCH(E238,'Počty dní'!C:C,0),4)</f>
        <v>205</v>
      </c>
      <c r="W238" s="157">
        <f t="shared" si="211"/>
        <v>4612.5</v>
      </c>
      <c r="Z238" s="135"/>
      <c r="AA238" s="135"/>
    </row>
    <row r="239" spans="1:27" x14ac:dyDescent="0.25">
      <c r="A239" s="148">
        <v>416</v>
      </c>
      <c r="B239" s="149">
        <v>4016</v>
      </c>
      <c r="C239" s="149" t="s">
        <v>21</v>
      </c>
      <c r="D239" s="149"/>
      <c r="E239" s="150" t="str">
        <f t="shared" si="209"/>
        <v>X</v>
      </c>
      <c r="F239" s="149" t="s">
        <v>89</v>
      </c>
      <c r="G239" s="232">
        <v>24</v>
      </c>
      <c r="H239" s="149" t="str">
        <f t="shared" si="210"/>
        <v>XXX331/24</v>
      </c>
      <c r="I239" s="191" t="s">
        <v>28</v>
      </c>
      <c r="J239" s="191" t="s">
        <v>27</v>
      </c>
      <c r="K239" s="153">
        <v>0.73263888888888884</v>
      </c>
      <c r="L239" s="192">
        <v>0.73333333333333339</v>
      </c>
      <c r="M239" s="193" t="s">
        <v>130</v>
      </c>
      <c r="N239" s="192">
        <v>0.7583333333333333</v>
      </c>
      <c r="O239" s="155" t="s">
        <v>26</v>
      </c>
      <c r="P239" s="149" t="str">
        <f t="shared" si="197"/>
        <v>OK</v>
      </c>
      <c r="Q239" s="156">
        <f t="shared" si="212"/>
        <v>2.4999999999999911E-2</v>
      </c>
      <c r="R239" s="156">
        <f t="shared" si="213"/>
        <v>6.94444444444553E-4</v>
      </c>
      <c r="S239" s="156">
        <f t="shared" si="214"/>
        <v>2.5694444444444464E-2</v>
      </c>
      <c r="T239" s="156">
        <f t="shared" si="215"/>
        <v>7.6388888888888618E-3</v>
      </c>
      <c r="U239" s="149">
        <v>22</v>
      </c>
      <c r="V239" s="149">
        <f>INDEX('Počty dní'!A:E,MATCH(E239,'Počty dní'!C:C,0),4)</f>
        <v>205</v>
      </c>
      <c r="W239" s="157">
        <f t="shared" si="211"/>
        <v>4510</v>
      </c>
      <c r="Z239" s="135"/>
      <c r="AA239" s="135"/>
    </row>
    <row r="240" spans="1:27" ht="15.75" thickBot="1" x14ac:dyDescent="0.3">
      <c r="A240" s="148">
        <v>416</v>
      </c>
      <c r="B240" s="149">
        <v>4016</v>
      </c>
      <c r="C240" s="149" t="s">
        <v>21</v>
      </c>
      <c r="D240" s="149"/>
      <c r="E240" s="150" t="str">
        <f t="shared" si="206"/>
        <v>X</v>
      </c>
      <c r="F240" s="149" t="s">
        <v>89</v>
      </c>
      <c r="G240" s="232">
        <v>25</v>
      </c>
      <c r="H240" s="149" t="str">
        <f t="shared" si="207"/>
        <v>XXX331/25</v>
      </c>
      <c r="I240" s="191" t="s">
        <v>28</v>
      </c>
      <c r="J240" s="191" t="s">
        <v>27</v>
      </c>
      <c r="K240" s="153">
        <v>0.77986111111111101</v>
      </c>
      <c r="L240" s="192">
        <v>0.78333333333333333</v>
      </c>
      <c r="M240" s="155" t="s">
        <v>26</v>
      </c>
      <c r="N240" s="192">
        <v>0.81527777777777777</v>
      </c>
      <c r="O240" s="193" t="s">
        <v>129</v>
      </c>
      <c r="P240" s="149"/>
      <c r="Q240" s="156">
        <f t="shared" si="212"/>
        <v>3.1944444444444442E-2</v>
      </c>
      <c r="R240" s="156">
        <f t="shared" si="213"/>
        <v>3.4722222222223209E-3</v>
      </c>
      <c r="S240" s="156">
        <f t="shared" si="214"/>
        <v>3.5416666666666763E-2</v>
      </c>
      <c r="T240" s="156">
        <f t="shared" si="215"/>
        <v>2.1527777777777701E-2</v>
      </c>
      <c r="U240" s="149">
        <v>29.1</v>
      </c>
      <c r="V240" s="149">
        <f>INDEX('Počty dní'!A:E,MATCH(E240,'Počty dní'!C:C,0),4)</f>
        <v>205</v>
      </c>
      <c r="W240" s="157">
        <f t="shared" si="208"/>
        <v>5965.5</v>
      </c>
      <c r="Z240" s="135"/>
      <c r="AA240" s="135"/>
    </row>
    <row r="241" spans="1:27" ht="15.75" thickBot="1" x14ac:dyDescent="0.3">
      <c r="A241" s="163" t="str">
        <f ca="1">CONCATENATE(INDIRECT("R[-3]C[0]",FALSE),"celkem")</f>
        <v>416celkem</v>
      </c>
      <c r="B241" s="164"/>
      <c r="C241" s="164" t="str">
        <f ca="1">INDIRECT("R[-1]C[12]",FALSE)</f>
        <v>Batelov,,nám.</v>
      </c>
      <c r="D241" s="165"/>
      <c r="E241" s="164"/>
      <c r="F241" s="165"/>
      <c r="G241" s="231"/>
      <c r="H241" s="166"/>
      <c r="I241" s="167"/>
      <c r="J241" s="168" t="str">
        <f ca="1">INDIRECT("R[-2]C[0]",FALSE)</f>
        <v>V</v>
      </c>
      <c r="K241" s="169"/>
      <c r="L241" s="170"/>
      <c r="M241" s="171"/>
      <c r="N241" s="170"/>
      <c r="O241" s="172"/>
      <c r="P241" s="164"/>
      <c r="Q241" s="173">
        <f>SUM(Q229:Q240)</f>
        <v>0.31666666666666654</v>
      </c>
      <c r="R241" s="173">
        <f>SUM(R229:R240)</f>
        <v>2.8472222222222482E-2</v>
      </c>
      <c r="S241" s="173">
        <f>SUM(S229:S240)</f>
        <v>0.34513888888888899</v>
      </c>
      <c r="T241" s="173">
        <f>SUM(T229:T240)</f>
        <v>0.28819444444444431</v>
      </c>
      <c r="U241" s="174">
        <f>SUM(U229:U240)</f>
        <v>285</v>
      </c>
      <c r="V241" s="175"/>
      <c r="W241" s="176">
        <f>SUM(W229:W240)</f>
        <v>58074</v>
      </c>
      <c r="Z241" s="135"/>
      <c r="AA241" s="135"/>
    </row>
    <row r="242" spans="1:27" x14ac:dyDescent="0.25">
      <c r="A242" s="177"/>
      <c r="D242" s="178"/>
      <c r="F242" s="178"/>
      <c r="H242" s="179"/>
      <c r="I242" s="180"/>
      <c r="J242" s="181"/>
      <c r="K242" s="182"/>
      <c r="L242" s="183"/>
      <c r="M242" s="136"/>
      <c r="N242" s="183"/>
      <c r="O242" s="184"/>
      <c r="Q242" s="185"/>
      <c r="R242" s="185"/>
      <c r="S242" s="185"/>
      <c r="T242" s="185"/>
      <c r="U242" s="182"/>
      <c r="W242" s="182"/>
      <c r="Z242" s="135"/>
      <c r="AA242" s="135"/>
    </row>
    <row r="243" spans="1:27" ht="15.75" thickBot="1" x14ac:dyDescent="0.3">
      <c r="Z243" s="135"/>
      <c r="AA243" s="135"/>
    </row>
    <row r="244" spans="1:27" x14ac:dyDescent="0.25">
      <c r="A244" s="138">
        <v>417</v>
      </c>
      <c r="B244" s="139">
        <v>4017</v>
      </c>
      <c r="C244" s="139" t="s">
        <v>21</v>
      </c>
      <c r="D244" s="139"/>
      <c r="E244" s="140" t="str">
        <f t="shared" ref="E244:E247" si="221">CONCATENATE(C244,D244)</f>
        <v>X</v>
      </c>
      <c r="F244" s="139" t="s">
        <v>63</v>
      </c>
      <c r="G244" s="229">
        <v>1</v>
      </c>
      <c r="H244" s="139" t="str">
        <f t="shared" ref="H244:H247" si="222">CONCATENATE(F244,"/",G244)</f>
        <v>XXX471/1</v>
      </c>
      <c r="I244" s="190" t="s">
        <v>28</v>
      </c>
      <c r="J244" s="142" t="s">
        <v>27</v>
      </c>
      <c r="K244" s="143">
        <v>0.17222222222222225</v>
      </c>
      <c r="L244" s="144">
        <v>0.17361111111111113</v>
      </c>
      <c r="M244" s="145" t="s">
        <v>65</v>
      </c>
      <c r="N244" s="144">
        <v>0.18680555555555556</v>
      </c>
      <c r="O244" s="139" t="s">
        <v>61</v>
      </c>
      <c r="P244" s="139" t="str">
        <f t="shared" ref="P244:P252" si="223">IF(M245=O244,"OK","POZOR")</f>
        <v>OK</v>
      </c>
      <c r="Q244" s="146">
        <f t="shared" ref="Q244:Q253" si="224">IF(ISNUMBER(G244),N244-L244,IF(F244="přejezd",N244-L244,0))</f>
        <v>1.3194444444444425E-2</v>
      </c>
      <c r="R244" s="146">
        <f t="shared" ref="R244:R253" si="225">IF(ISNUMBER(G244),L244-K244,0)</f>
        <v>1.388888888888884E-3</v>
      </c>
      <c r="S244" s="146">
        <f t="shared" ref="S244:S253" si="226">Q244+R244</f>
        <v>1.4583333333333309E-2</v>
      </c>
      <c r="T244" s="146"/>
      <c r="U244" s="139">
        <v>11.4</v>
      </c>
      <c r="V244" s="139">
        <f>INDEX('Počty dní'!A:E,MATCH(E244,'Počty dní'!C:C,0),4)</f>
        <v>205</v>
      </c>
      <c r="W244" s="147">
        <f t="shared" ref="W244:W247" si="227">V244*U244</f>
        <v>2337</v>
      </c>
      <c r="Z244" s="135"/>
      <c r="AA244" s="135"/>
    </row>
    <row r="245" spans="1:27" x14ac:dyDescent="0.25">
      <c r="A245" s="148">
        <v>417</v>
      </c>
      <c r="B245" s="149">
        <v>4017</v>
      </c>
      <c r="C245" s="149" t="s">
        <v>21</v>
      </c>
      <c r="D245" s="149"/>
      <c r="E245" s="150" t="str">
        <f t="shared" si="221"/>
        <v>X</v>
      </c>
      <c r="F245" s="149" t="s">
        <v>63</v>
      </c>
      <c r="G245" s="230">
        <v>2</v>
      </c>
      <c r="H245" s="149" t="str">
        <f t="shared" si="222"/>
        <v>XXX471/2</v>
      </c>
      <c r="I245" s="191" t="s">
        <v>28</v>
      </c>
      <c r="J245" s="152" t="s">
        <v>27</v>
      </c>
      <c r="K245" s="153">
        <v>0.18680555555555556</v>
      </c>
      <c r="L245" s="154">
        <v>0.1875</v>
      </c>
      <c r="M245" s="149" t="s">
        <v>61</v>
      </c>
      <c r="N245" s="154">
        <v>0.21944444444444444</v>
      </c>
      <c r="O245" s="155" t="s">
        <v>64</v>
      </c>
      <c r="P245" s="149" t="str">
        <f t="shared" si="223"/>
        <v>OK</v>
      </c>
      <c r="Q245" s="156">
        <f t="shared" si="224"/>
        <v>3.1944444444444442E-2</v>
      </c>
      <c r="R245" s="156">
        <f t="shared" si="225"/>
        <v>6.9444444444444198E-4</v>
      </c>
      <c r="S245" s="156">
        <f t="shared" si="226"/>
        <v>3.2638888888888884E-2</v>
      </c>
      <c r="T245" s="156">
        <f t="shared" ref="T245:T253" si="228">K245-N244</f>
        <v>0</v>
      </c>
      <c r="U245" s="149">
        <v>30.1</v>
      </c>
      <c r="V245" s="149">
        <f>INDEX('Počty dní'!A:E,MATCH(E245,'Počty dní'!C:C,0),4)</f>
        <v>205</v>
      </c>
      <c r="W245" s="157">
        <f t="shared" si="227"/>
        <v>6170.5</v>
      </c>
      <c r="Z245" s="135"/>
      <c r="AA245" s="135"/>
    </row>
    <row r="246" spans="1:27" x14ac:dyDescent="0.25">
      <c r="A246" s="148">
        <v>417</v>
      </c>
      <c r="B246" s="149">
        <v>4017</v>
      </c>
      <c r="C246" s="149" t="s">
        <v>21</v>
      </c>
      <c r="D246" s="149"/>
      <c r="E246" s="150" t="str">
        <f t="shared" si="221"/>
        <v>X</v>
      </c>
      <c r="F246" s="149" t="s">
        <v>63</v>
      </c>
      <c r="G246" s="230">
        <v>3</v>
      </c>
      <c r="H246" s="149" t="str">
        <f t="shared" si="222"/>
        <v>XXX471/3</v>
      </c>
      <c r="I246" s="191" t="s">
        <v>28</v>
      </c>
      <c r="J246" s="152" t="s">
        <v>27</v>
      </c>
      <c r="K246" s="153">
        <v>0.22083333333333333</v>
      </c>
      <c r="L246" s="154">
        <v>0.22222222222222221</v>
      </c>
      <c r="M246" s="155" t="s">
        <v>64</v>
      </c>
      <c r="N246" s="154">
        <v>0.25277777777777777</v>
      </c>
      <c r="O246" s="149" t="s">
        <v>66</v>
      </c>
      <c r="P246" s="149" t="str">
        <f t="shared" si="223"/>
        <v>OK</v>
      </c>
      <c r="Q246" s="156">
        <f t="shared" si="224"/>
        <v>3.0555555555555558E-2</v>
      </c>
      <c r="R246" s="156">
        <f t="shared" si="225"/>
        <v>1.388888888888884E-3</v>
      </c>
      <c r="S246" s="156">
        <f t="shared" si="226"/>
        <v>3.1944444444444442E-2</v>
      </c>
      <c r="T246" s="156">
        <f t="shared" si="228"/>
        <v>1.388888888888884E-3</v>
      </c>
      <c r="U246" s="149">
        <v>29.7</v>
      </c>
      <c r="V246" s="149">
        <f>INDEX('Počty dní'!A:E,MATCH(E246,'Počty dní'!C:C,0),4)</f>
        <v>205</v>
      </c>
      <c r="W246" s="157">
        <f t="shared" si="227"/>
        <v>6088.5</v>
      </c>
      <c r="Z246" s="135"/>
      <c r="AA246" s="135"/>
    </row>
    <row r="247" spans="1:27" x14ac:dyDescent="0.25">
      <c r="A247" s="148">
        <v>417</v>
      </c>
      <c r="B247" s="149">
        <v>4017</v>
      </c>
      <c r="C247" s="149" t="s">
        <v>21</v>
      </c>
      <c r="D247" s="149"/>
      <c r="E247" s="150" t="str">
        <f t="shared" si="221"/>
        <v>X</v>
      </c>
      <c r="F247" s="149" t="s">
        <v>67</v>
      </c>
      <c r="G247" s="230">
        <v>8</v>
      </c>
      <c r="H247" s="149" t="str">
        <f t="shared" si="222"/>
        <v>XXX470/8</v>
      </c>
      <c r="I247" s="191" t="s">
        <v>27</v>
      </c>
      <c r="J247" s="152" t="s">
        <v>27</v>
      </c>
      <c r="K247" s="153">
        <v>0.25277777777777777</v>
      </c>
      <c r="L247" s="154">
        <v>0.25625000000000003</v>
      </c>
      <c r="M247" s="155" t="s">
        <v>66</v>
      </c>
      <c r="N247" s="154">
        <v>0.28125</v>
      </c>
      <c r="O247" s="149" t="s">
        <v>26</v>
      </c>
      <c r="P247" s="149" t="str">
        <f t="shared" si="223"/>
        <v>OK</v>
      </c>
      <c r="Q247" s="156">
        <f t="shared" si="224"/>
        <v>2.4999999999999967E-2</v>
      </c>
      <c r="R247" s="156">
        <f t="shared" si="225"/>
        <v>3.4722222222222654E-3</v>
      </c>
      <c r="S247" s="156">
        <f t="shared" si="226"/>
        <v>2.8472222222222232E-2</v>
      </c>
      <c r="T247" s="156">
        <f t="shared" si="228"/>
        <v>0</v>
      </c>
      <c r="U247" s="149">
        <v>20.5</v>
      </c>
      <c r="V247" s="149">
        <f>INDEX('Počty dní'!A:E,MATCH(E247,'Počty dní'!C:C,0),4)</f>
        <v>205</v>
      </c>
      <c r="W247" s="157">
        <f t="shared" si="227"/>
        <v>4202.5</v>
      </c>
      <c r="Z247" s="135"/>
      <c r="AA247" s="135"/>
    </row>
    <row r="248" spans="1:27" x14ac:dyDescent="0.25">
      <c r="A248" s="148">
        <v>417</v>
      </c>
      <c r="B248" s="149">
        <v>4017</v>
      </c>
      <c r="C248" s="149" t="s">
        <v>21</v>
      </c>
      <c r="D248" s="149">
        <v>25</v>
      </c>
      <c r="E248" s="150" t="str">
        <f t="shared" ref="E248:E253" si="229">CONCATENATE(C248,D248)</f>
        <v>X25</v>
      </c>
      <c r="F248" s="149" t="s">
        <v>97</v>
      </c>
      <c r="G248" s="230">
        <v>9</v>
      </c>
      <c r="H248" s="149" t="str">
        <f t="shared" ref="H248:H253" si="230">CONCATENATE(F248,"/",G248)</f>
        <v>XXX330/9</v>
      </c>
      <c r="I248" s="191" t="s">
        <v>27</v>
      </c>
      <c r="J248" s="152" t="s">
        <v>27</v>
      </c>
      <c r="K248" s="153">
        <v>0.28263888888888888</v>
      </c>
      <c r="L248" s="154">
        <v>0.28611111111111115</v>
      </c>
      <c r="M248" s="155" t="s">
        <v>26</v>
      </c>
      <c r="N248" s="154">
        <v>0.3263888888888889</v>
      </c>
      <c r="O248" s="149" t="s">
        <v>90</v>
      </c>
      <c r="P248" s="149" t="str">
        <f t="shared" si="223"/>
        <v>OK</v>
      </c>
      <c r="Q248" s="156">
        <f t="shared" si="224"/>
        <v>4.0277777777777746E-2</v>
      </c>
      <c r="R248" s="156">
        <f t="shared" si="225"/>
        <v>3.4722222222222654E-3</v>
      </c>
      <c r="S248" s="156">
        <f t="shared" si="226"/>
        <v>4.3750000000000011E-2</v>
      </c>
      <c r="T248" s="156">
        <f t="shared" si="228"/>
        <v>1.388888888888884E-3</v>
      </c>
      <c r="U248" s="149">
        <v>35.200000000000003</v>
      </c>
      <c r="V248" s="149">
        <f>INDEX('Počty dní'!A:E,MATCH(E248,'Počty dní'!C:C,0),4)</f>
        <v>205</v>
      </c>
      <c r="W248" s="157">
        <f t="shared" ref="W248:W253" si="231">V248*U248</f>
        <v>7216.0000000000009</v>
      </c>
      <c r="Z248" s="135"/>
      <c r="AA248" s="135"/>
    </row>
    <row r="249" spans="1:27" x14ac:dyDescent="0.25">
      <c r="A249" s="148">
        <v>417</v>
      </c>
      <c r="B249" s="149">
        <v>4017</v>
      </c>
      <c r="C249" s="149" t="s">
        <v>21</v>
      </c>
      <c r="D249" s="149"/>
      <c r="E249" s="150" t="str">
        <f t="shared" si="229"/>
        <v>X</v>
      </c>
      <c r="F249" s="149" t="s">
        <v>97</v>
      </c>
      <c r="G249" s="230">
        <v>22</v>
      </c>
      <c r="H249" s="149" t="str">
        <f t="shared" si="230"/>
        <v>XXX330/22</v>
      </c>
      <c r="I249" s="191" t="s">
        <v>27</v>
      </c>
      <c r="J249" s="152" t="s">
        <v>27</v>
      </c>
      <c r="K249" s="153">
        <v>0.41666666666666669</v>
      </c>
      <c r="L249" s="154">
        <v>0.4201388888888889</v>
      </c>
      <c r="M249" s="155" t="s">
        <v>90</v>
      </c>
      <c r="N249" s="154">
        <v>0.4548611111111111</v>
      </c>
      <c r="O249" s="155" t="s">
        <v>26</v>
      </c>
      <c r="P249" s="149" t="str">
        <f t="shared" si="223"/>
        <v>OK</v>
      </c>
      <c r="Q249" s="156">
        <f t="shared" si="224"/>
        <v>3.472222222222221E-2</v>
      </c>
      <c r="R249" s="156">
        <f t="shared" si="225"/>
        <v>3.4722222222222099E-3</v>
      </c>
      <c r="S249" s="156">
        <f t="shared" si="226"/>
        <v>3.819444444444442E-2</v>
      </c>
      <c r="T249" s="156">
        <f t="shared" si="228"/>
        <v>9.027777777777779E-2</v>
      </c>
      <c r="U249" s="149">
        <v>31.8</v>
      </c>
      <c r="V249" s="149">
        <f>INDEX('Počty dní'!A:E,MATCH(E249,'Počty dní'!C:C,0),4)</f>
        <v>205</v>
      </c>
      <c r="W249" s="157">
        <f t="shared" si="231"/>
        <v>6519</v>
      </c>
      <c r="Z249" s="135"/>
      <c r="AA249" s="135"/>
    </row>
    <row r="250" spans="1:27" x14ac:dyDescent="0.25">
      <c r="A250" s="148">
        <v>417</v>
      </c>
      <c r="B250" s="149">
        <v>4017</v>
      </c>
      <c r="C250" s="149" t="s">
        <v>21</v>
      </c>
      <c r="D250" s="149">
        <v>25</v>
      </c>
      <c r="E250" s="150" t="str">
        <f t="shared" si="229"/>
        <v>X25</v>
      </c>
      <c r="F250" s="149" t="s">
        <v>67</v>
      </c>
      <c r="G250" s="230">
        <v>25</v>
      </c>
      <c r="H250" s="149" t="str">
        <f t="shared" si="230"/>
        <v>XXX470/25</v>
      </c>
      <c r="I250" s="191" t="s">
        <v>27</v>
      </c>
      <c r="J250" s="152" t="s">
        <v>27</v>
      </c>
      <c r="K250" s="153">
        <v>0.56944444444444442</v>
      </c>
      <c r="L250" s="154">
        <v>0.57291666666666663</v>
      </c>
      <c r="M250" s="149" t="s">
        <v>26</v>
      </c>
      <c r="N250" s="154">
        <v>0.60138888888888886</v>
      </c>
      <c r="O250" s="149" t="s">
        <v>66</v>
      </c>
      <c r="P250" s="149" t="str">
        <f t="shared" si="223"/>
        <v>OK</v>
      </c>
      <c r="Q250" s="156">
        <f t="shared" si="224"/>
        <v>2.8472222222222232E-2</v>
      </c>
      <c r="R250" s="156">
        <f t="shared" si="225"/>
        <v>3.4722222222222099E-3</v>
      </c>
      <c r="S250" s="156">
        <f t="shared" si="226"/>
        <v>3.1944444444444442E-2</v>
      </c>
      <c r="T250" s="156">
        <f t="shared" si="228"/>
        <v>0.11458333333333331</v>
      </c>
      <c r="U250" s="149">
        <v>24.5</v>
      </c>
      <c r="V250" s="149">
        <f>INDEX('Počty dní'!A:E,MATCH(E250,'Počty dní'!C:C,0),4)</f>
        <v>205</v>
      </c>
      <c r="W250" s="157">
        <f t="shared" si="231"/>
        <v>5022.5</v>
      </c>
      <c r="Z250" s="135"/>
      <c r="AA250" s="135"/>
    </row>
    <row r="251" spans="1:27" x14ac:dyDescent="0.25">
      <c r="A251" s="148">
        <v>417</v>
      </c>
      <c r="B251" s="149">
        <v>4017</v>
      </c>
      <c r="C251" s="149" t="s">
        <v>21</v>
      </c>
      <c r="D251" s="149">
        <v>25</v>
      </c>
      <c r="E251" s="150" t="str">
        <f t="shared" si="229"/>
        <v>X25</v>
      </c>
      <c r="F251" s="149" t="s">
        <v>63</v>
      </c>
      <c r="G251" s="230">
        <v>14</v>
      </c>
      <c r="H251" s="149" t="str">
        <f t="shared" si="230"/>
        <v>XXX471/14</v>
      </c>
      <c r="I251" s="191" t="s">
        <v>28</v>
      </c>
      <c r="J251" s="152" t="s">
        <v>27</v>
      </c>
      <c r="K251" s="153">
        <v>0.60416666666666663</v>
      </c>
      <c r="L251" s="154">
        <v>0.60555555555555551</v>
      </c>
      <c r="M251" s="149" t="s">
        <v>66</v>
      </c>
      <c r="N251" s="154">
        <v>0.6430555555555556</v>
      </c>
      <c r="O251" s="155" t="s">
        <v>64</v>
      </c>
      <c r="P251" s="149" t="str">
        <f t="shared" si="223"/>
        <v>OK</v>
      </c>
      <c r="Q251" s="156">
        <f t="shared" si="224"/>
        <v>3.7500000000000089E-2</v>
      </c>
      <c r="R251" s="156">
        <f t="shared" si="225"/>
        <v>1.388888888888884E-3</v>
      </c>
      <c r="S251" s="156">
        <f t="shared" si="226"/>
        <v>3.8888888888888973E-2</v>
      </c>
      <c r="T251" s="156">
        <f t="shared" si="228"/>
        <v>2.7777777777777679E-3</v>
      </c>
      <c r="U251" s="149">
        <v>35.5</v>
      </c>
      <c r="V251" s="149">
        <f>INDEX('Počty dní'!A:E,MATCH(E251,'Počty dní'!C:C,0),4)</f>
        <v>205</v>
      </c>
      <c r="W251" s="157">
        <f t="shared" si="231"/>
        <v>7277.5</v>
      </c>
      <c r="Z251" s="135"/>
      <c r="AA251" s="135"/>
    </row>
    <row r="252" spans="1:27" x14ac:dyDescent="0.25">
      <c r="A252" s="148">
        <v>417</v>
      </c>
      <c r="B252" s="149">
        <v>4017</v>
      </c>
      <c r="C252" s="149" t="s">
        <v>21</v>
      </c>
      <c r="D252" s="149"/>
      <c r="E252" s="150" t="str">
        <f t="shared" si="229"/>
        <v>X</v>
      </c>
      <c r="F252" s="149" t="s">
        <v>63</v>
      </c>
      <c r="G252" s="230">
        <v>15</v>
      </c>
      <c r="H252" s="149" t="str">
        <f t="shared" si="230"/>
        <v>XXX471/15</v>
      </c>
      <c r="I252" s="191" t="s">
        <v>28</v>
      </c>
      <c r="J252" s="152" t="s">
        <v>27</v>
      </c>
      <c r="K252" s="153">
        <v>0.6479166666666667</v>
      </c>
      <c r="L252" s="154">
        <v>0.65277777777777779</v>
      </c>
      <c r="M252" s="155" t="s">
        <v>64</v>
      </c>
      <c r="N252" s="154">
        <v>0.68472222222222223</v>
      </c>
      <c r="O252" s="149" t="s">
        <v>61</v>
      </c>
      <c r="P252" s="149" t="str">
        <f t="shared" si="223"/>
        <v>OK</v>
      </c>
      <c r="Q252" s="156">
        <f t="shared" si="224"/>
        <v>3.1944444444444442E-2</v>
      </c>
      <c r="R252" s="156">
        <f t="shared" si="225"/>
        <v>4.8611111111110938E-3</v>
      </c>
      <c r="S252" s="156">
        <f t="shared" si="226"/>
        <v>3.6805555555555536E-2</v>
      </c>
      <c r="T252" s="156">
        <f t="shared" si="228"/>
        <v>4.8611111111110938E-3</v>
      </c>
      <c r="U252" s="149">
        <v>30.1</v>
      </c>
      <c r="V252" s="149">
        <f>INDEX('Počty dní'!A:E,MATCH(E252,'Počty dní'!C:C,0),4)</f>
        <v>205</v>
      </c>
      <c r="W252" s="157">
        <f t="shared" si="231"/>
        <v>6170.5</v>
      </c>
      <c r="Z252" s="135"/>
      <c r="AA252" s="135"/>
    </row>
    <row r="253" spans="1:27" ht="15.75" thickBot="1" x14ac:dyDescent="0.3">
      <c r="A253" s="148">
        <v>417</v>
      </c>
      <c r="B253" s="149">
        <v>4017</v>
      </c>
      <c r="C253" s="149" t="s">
        <v>21</v>
      </c>
      <c r="D253" s="149"/>
      <c r="E253" s="150" t="str">
        <f t="shared" si="229"/>
        <v>X</v>
      </c>
      <c r="F253" s="149" t="s">
        <v>63</v>
      </c>
      <c r="G253" s="230">
        <v>18</v>
      </c>
      <c r="H253" s="149" t="str">
        <f t="shared" si="230"/>
        <v>XXX471/18</v>
      </c>
      <c r="I253" s="191" t="s">
        <v>28</v>
      </c>
      <c r="J253" s="152" t="s">
        <v>27</v>
      </c>
      <c r="K253" s="153">
        <v>0.68611111111111101</v>
      </c>
      <c r="L253" s="154">
        <v>0.6875</v>
      </c>
      <c r="M253" s="149" t="s">
        <v>61</v>
      </c>
      <c r="N253" s="154">
        <v>0.7006944444444444</v>
      </c>
      <c r="O253" s="149" t="s">
        <v>65</v>
      </c>
      <c r="P253" s="149"/>
      <c r="Q253" s="156">
        <f t="shared" si="224"/>
        <v>1.3194444444444398E-2</v>
      </c>
      <c r="R253" s="156">
        <f t="shared" si="225"/>
        <v>1.388888888888995E-3</v>
      </c>
      <c r="S253" s="156">
        <f t="shared" si="226"/>
        <v>1.4583333333333393E-2</v>
      </c>
      <c r="T253" s="156">
        <f t="shared" si="228"/>
        <v>1.3888888888887729E-3</v>
      </c>
      <c r="U253" s="149">
        <v>11.4</v>
      </c>
      <c r="V253" s="149">
        <f>INDEX('Počty dní'!A:E,MATCH(E253,'Počty dní'!C:C,0),4)</f>
        <v>205</v>
      </c>
      <c r="W253" s="157">
        <f t="shared" si="231"/>
        <v>2337</v>
      </c>
      <c r="Z253" s="135"/>
      <c r="AA253" s="135"/>
    </row>
    <row r="254" spans="1:27" ht="15.75" thickBot="1" x14ac:dyDescent="0.3">
      <c r="A254" s="163" t="str">
        <f ca="1">CONCATENATE(INDIRECT("R[-3]C[0]",FALSE),"celkem")</f>
        <v>417celkem</v>
      </c>
      <c r="B254" s="164"/>
      <c r="C254" s="164" t="str">
        <f ca="1">INDIRECT("R[-1]C[12]",FALSE)</f>
        <v>Chlum</v>
      </c>
      <c r="D254" s="165"/>
      <c r="E254" s="164"/>
      <c r="F254" s="165"/>
      <c r="G254" s="231"/>
      <c r="H254" s="166"/>
      <c r="I254" s="167"/>
      <c r="J254" s="168" t="str">
        <f ca="1">INDIRECT("R[-2]C[0]",FALSE)</f>
        <v>V</v>
      </c>
      <c r="K254" s="169"/>
      <c r="L254" s="170"/>
      <c r="M254" s="171"/>
      <c r="N254" s="170"/>
      <c r="O254" s="172"/>
      <c r="P254" s="164"/>
      <c r="Q254" s="173">
        <f>SUM(Q244:Q253)</f>
        <v>0.28680555555555554</v>
      </c>
      <c r="R254" s="173">
        <f t="shared" ref="R254:T254" si="232">SUM(R244:R253)</f>
        <v>2.5000000000000133E-2</v>
      </c>
      <c r="S254" s="173">
        <f t="shared" si="232"/>
        <v>0.31180555555555567</v>
      </c>
      <c r="T254" s="173">
        <f t="shared" si="232"/>
        <v>0.21666666666666651</v>
      </c>
      <c r="U254" s="174">
        <f>SUM(U244:U253)</f>
        <v>260.2</v>
      </c>
      <c r="V254" s="175"/>
      <c r="W254" s="176">
        <f>SUM(W244:W253)</f>
        <v>53341</v>
      </c>
      <c r="Z254" s="135"/>
      <c r="AA254" s="135"/>
    </row>
    <row r="255" spans="1:27" x14ac:dyDescent="0.25">
      <c r="A255" s="177"/>
      <c r="D255" s="178"/>
      <c r="F255" s="178"/>
      <c r="H255" s="179"/>
      <c r="I255" s="180"/>
      <c r="J255" s="181"/>
      <c r="K255" s="182"/>
      <c r="L255" s="183"/>
      <c r="M255" s="136"/>
      <c r="N255" s="183"/>
      <c r="O255" s="184"/>
      <c r="Q255" s="185"/>
      <c r="R255" s="185"/>
      <c r="S255" s="185"/>
      <c r="T255" s="185"/>
      <c r="U255" s="182"/>
      <c r="W255" s="182"/>
      <c r="Z255" s="135"/>
      <c r="AA255" s="135"/>
    </row>
    <row r="256" spans="1:27" ht="15.75" thickBot="1" x14ac:dyDescent="0.3">
      <c r="Z256" s="135"/>
      <c r="AA256" s="135"/>
    </row>
    <row r="257" spans="1:27" x14ac:dyDescent="0.25">
      <c r="A257" s="138">
        <v>418</v>
      </c>
      <c r="B257" s="139">
        <v>4018</v>
      </c>
      <c r="C257" s="139" t="s">
        <v>21</v>
      </c>
      <c r="D257" s="139"/>
      <c r="E257" s="140" t="str">
        <f t="shared" ref="E257:E267" si="233">CONCATENATE(C257,D257)</f>
        <v>X</v>
      </c>
      <c r="F257" s="139" t="s">
        <v>67</v>
      </c>
      <c r="G257" s="229">
        <v>1</v>
      </c>
      <c r="H257" s="139" t="str">
        <f t="shared" ref="H257:H267" si="234">CONCATENATE(F257,"/",G257)</f>
        <v>XXX470/1</v>
      </c>
      <c r="I257" s="190" t="s">
        <v>28</v>
      </c>
      <c r="J257" s="142" t="s">
        <v>27</v>
      </c>
      <c r="K257" s="143">
        <v>0.19236111111111112</v>
      </c>
      <c r="L257" s="144">
        <v>0.19375000000000001</v>
      </c>
      <c r="M257" s="139" t="s">
        <v>68</v>
      </c>
      <c r="N257" s="144">
        <v>0.21249999999999999</v>
      </c>
      <c r="O257" s="145" t="s">
        <v>22</v>
      </c>
      <c r="P257" s="139" t="str">
        <f t="shared" ref="P257:P266" si="235">IF(M258=O257,"OK","POZOR")</f>
        <v>OK</v>
      </c>
      <c r="Q257" s="146">
        <f t="shared" ref="Q257" si="236">IF(ISNUMBER(G257),N257-L257,IF(F257="přejezd",N257-L257,0))</f>
        <v>1.8749999999999989E-2</v>
      </c>
      <c r="R257" s="146">
        <f t="shared" ref="R257" si="237">IF(ISNUMBER(G257),L257-K257,0)</f>
        <v>1.388888888888884E-3</v>
      </c>
      <c r="S257" s="146">
        <f t="shared" ref="S257" si="238">Q257+R257</f>
        <v>2.0138888888888873E-2</v>
      </c>
      <c r="T257" s="146"/>
      <c r="U257" s="139">
        <v>17.899999999999999</v>
      </c>
      <c r="V257" s="139">
        <f>INDEX('Počty dní'!A:E,MATCH(E257,'Počty dní'!C:C,0),4)</f>
        <v>205</v>
      </c>
      <c r="W257" s="147">
        <f t="shared" ref="W257:W267" si="239">V257*U257</f>
        <v>3669.4999999999995</v>
      </c>
      <c r="Z257" s="135"/>
      <c r="AA257" s="135"/>
    </row>
    <row r="258" spans="1:27" x14ac:dyDescent="0.25">
      <c r="A258" s="148">
        <v>418</v>
      </c>
      <c r="B258" s="149">
        <v>4018</v>
      </c>
      <c r="C258" s="149" t="s">
        <v>21</v>
      </c>
      <c r="D258" s="149"/>
      <c r="E258" s="150" t="str">
        <f t="shared" si="233"/>
        <v>X</v>
      </c>
      <c r="F258" s="149" t="s">
        <v>67</v>
      </c>
      <c r="G258" s="230">
        <v>6</v>
      </c>
      <c r="H258" s="149" t="str">
        <f t="shared" si="234"/>
        <v>XXX470/6</v>
      </c>
      <c r="I258" s="191" t="s">
        <v>27</v>
      </c>
      <c r="J258" s="152" t="s">
        <v>27</v>
      </c>
      <c r="K258" s="153">
        <v>0.22430555555555556</v>
      </c>
      <c r="L258" s="154">
        <v>0.22569444444444445</v>
      </c>
      <c r="M258" s="155" t="s">
        <v>22</v>
      </c>
      <c r="N258" s="154">
        <v>0.26041666666666669</v>
      </c>
      <c r="O258" s="149" t="s">
        <v>26</v>
      </c>
      <c r="P258" s="149" t="str">
        <f t="shared" si="235"/>
        <v>OK</v>
      </c>
      <c r="Q258" s="156">
        <f t="shared" ref="Q258:Q267" si="240">IF(ISNUMBER(G258),N258-L258,IF(F258="přejezd",N258-L258,0))</f>
        <v>3.4722222222222238E-2</v>
      </c>
      <c r="R258" s="156">
        <f t="shared" ref="R258:R267" si="241">IF(ISNUMBER(G258),L258-K258,0)</f>
        <v>1.388888888888884E-3</v>
      </c>
      <c r="S258" s="156">
        <f t="shared" ref="S258:S267" si="242">Q258+R258</f>
        <v>3.6111111111111122E-2</v>
      </c>
      <c r="T258" s="156">
        <f t="shared" ref="T258:T267" si="243">K258-N257</f>
        <v>1.1805555555555569E-2</v>
      </c>
      <c r="U258" s="149">
        <v>31.4</v>
      </c>
      <c r="V258" s="149">
        <f>INDEX('Počty dní'!A:E,MATCH(E258,'Počty dní'!C:C,0),4)</f>
        <v>205</v>
      </c>
      <c r="W258" s="157">
        <f t="shared" si="239"/>
        <v>6437</v>
      </c>
      <c r="Z258" s="135"/>
      <c r="AA258" s="135"/>
    </row>
    <row r="259" spans="1:27" x14ac:dyDescent="0.25">
      <c r="A259" s="148">
        <v>418</v>
      </c>
      <c r="B259" s="149">
        <v>4018</v>
      </c>
      <c r="C259" s="149" t="s">
        <v>21</v>
      </c>
      <c r="D259" s="149">
        <v>25</v>
      </c>
      <c r="E259" s="150" t="str">
        <f t="shared" si="233"/>
        <v>X25</v>
      </c>
      <c r="F259" s="149" t="s">
        <v>60</v>
      </c>
      <c r="G259" s="230">
        <v>1</v>
      </c>
      <c r="H259" s="149" t="str">
        <f t="shared" si="234"/>
        <v>XXX472/1</v>
      </c>
      <c r="I259" s="191" t="s">
        <v>28</v>
      </c>
      <c r="J259" s="152" t="s">
        <v>27</v>
      </c>
      <c r="K259" s="153">
        <v>0.2638888888888889</v>
      </c>
      <c r="L259" s="154">
        <v>0.26527777777777778</v>
      </c>
      <c r="M259" s="149" t="s">
        <v>26</v>
      </c>
      <c r="N259" s="154">
        <v>0.28958333333333336</v>
      </c>
      <c r="O259" s="149" t="s">
        <v>61</v>
      </c>
      <c r="P259" s="149" t="str">
        <f t="shared" si="235"/>
        <v>OK</v>
      </c>
      <c r="Q259" s="156">
        <f t="shared" si="240"/>
        <v>2.430555555555558E-2</v>
      </c>
      <c r="R259" s="156">
        <f t="shared" si="241"/>
        <v>1.388888888888884E-3</v>
      </c>
      <c r="S259" s="156">
        <f t="shared" si="242"/>
        <v>2.5694444444444464E-2</v>
      </c>
      <c r="T259" s="156">
        <f t="shared" si="243"/>
        <v>3.4722222222222099E-3</v>
      </c>
      <c r="U259" s="149">
        <v>22.9</v>
      </c>
      <c r="V259" s="149">
        <f>INDEX('Počty dní'!A:E,MATCH(E259,'Počty dní'!C:C,0),4)</f>
        <v>205</v>
      </c>
      <c r="W259" s="157">
        <f t="shared" si="239"/>
        <v>4694.5</v>
      </c>
      <c r="Z259" s="135"/>
      <c r="AA259" s="135"/>
    </row>
    <row r="260" spans="1:27" x14ac:dyDescent="0.25">
      <c r="A260" s="148">
        <v>418</v>
      </c>
      <c r="B260" s="149">
        <v>4018</v>
      </c>
      <c r="C260" s="149" t="s">
        <v>21</v>
      </c>
      <c r="D260" s="149">
        <v>25</v>
      </c>
      <c r="E260" s="150" t="str">
        <f t="shared" si="233"/>
        <v>X25</v>
      </c>
      <c r="F260" s="149" t="s">
        <v>67</v>
      </c>
      <c r="G260" s="230">
        <v>14</v>
      </c>
      <c r="H260" s="149" t="str">
        <f t="shared" si="234"/>
        <v>XXX470/14</v>
      </c>
      <c r="I260" s="191" t="s">
        <v>27</v>
      </c>
      <c r="J260" s="152" t="s">
        <v>27</v>
      </c>
      <c r="K260" s="153">
        <v>0.2902777777777778</v>
      </c>
      <c r="L260" s="154">
        <v>0.29236111111111113</v>
      </c>
      <c r="M260" s="155" t="s">
        <v>61</v>
      </c>
      <c r="N260" s="154">
        <v>0.32500000000000001</v>
      </c>
      <c r="O260" s="149" t="s">
        <v>26</v>
      </c>
      <c r="P260" s="149" t="str">
        <f t="shared" si="235"/>
        <v>OK</v>
      </c>
      <c r="Q260" s="156">
        <f t="shared" si="240"/>
        <v>3.2638888888888884E-2</v>
      </c>
      <c r="R260" s="156">
        <f t="shared" si="241"/>
        <v>2.0833333333333259E-3</v>
      </c>
      <c r="S260" s="156">
        <f t="shared" si="242"/>
        <v>3.472222222222221E-2</v>
      </c>
      <c r="T260" s="156">
        <f t="shared" si="243"/>
        <v>6.9444444444444198E-4</v>
      </c>
      <c r="U260" s="149">
        <v>22.4</v>
      </c>
      <c r="V260" s="149">
        <f>INDEX('Počty dní'!A:E,MATCH(E260,'Počty dní'!C:C,0),4)</f>
        <v>205</v>
      </c>
      <c r="W260" s="157">
        <f t="shared" si="239"/>
        <v>4592</v>
      </c>
      <c r="Z260" s="135"/>
      <c r="AA260" s="135"/>
    </row>
    <row r="261" spans="1:27" x14ac:dyDescent="0.25">
      <c r="A261" s="148">
        <v>418</v>
      </c>
      <c r="B261" s="149">
        <v>4018</v>
      </c>
      <c r="C261" s="149" t="s">
        <v>21</v>
      </c>
      <c r="D261" s="149"/>
      <c r="E261" s="150" t="str">
        <f t="shared" si="233"/>
        <v>X</v>
      </c>
      <c r="F261" s="149" t="s">
        <v>67</v>
      </c>
      <c r="G261" s="230">
        <v>21</v>
      </c>
      <c r="H261" s="149" t="str">
        <f t="shared" si="234"/>
        <v>XXX470/21</v>
      </c>
      <c r="I261" s="191" t="s">
        <v>27</v>
      </c>
      <c r="J261" s="152" t="s">
        <v>27</v>
      </c>
      <c r="K261" s="153">
        <v>0.50694444444444442</v>
      </c>
      <c r="L261" s="154">
        <v>0.51041666666666663</v>
      </c>
      <c r="M261" s="149" t="s">
        <v>26</v>
      </c>
      <c r="N261" s="154">
        <v>0.54583333333333328</v>
      </c>
      <c r="O261" s="155" t="s">
        <v>22</v>
      </c>
      <c r="P261" s="149" t="str">
        <f t="shared" si="235"/>
        <v>OK</v>
      </c>
      <c r="Q261" s="156">
        <f t="shared" si="240"/>
        <v>3.5416666666666652E-2</v>
      </c>
      <c r="R261" s="156">
        <f t="shared" si="241"/>
        <v>3.4722222222222099E-3</v>
      </c>
      <c r="S261" s="156">
        <f t="shared" si="242"/>
        <v>3.8888888888888862E-2</v>
      </c>
      <c r="T261" s="156">
        <f t="shared" si="243"/>
        <v>0.18194444444444441</v>
      </c>
      <c r="U261" s="149">
        <v>31.4</v>
      </c>
      <c r="V261" s="149">
        <f>INDEX('Počty dní'!A:E,MATCH(E261,'Počty dní'!C:C,0),4)</f>
        <v>205</v>
      </c>
      <c r="W261" s="157">
        <f t="shared" si="239"/>
        <v>6437</v>
      </c>
      <c r="Z261" s="135"/>
      <c r="AA261" s="135"/>
    </row>
    <row r="262" spans="1:27" x14ac:dyDescent="0.25">
      <c r="A262" s="148">
        <v>418</v>
      </c>
      <c r="B262" s="149">
        <v>4018</v>
      </c>
      <c r="C262" s="149" t="s">
        <v>21</v>
      </c>
      <c r="D262" s="149">
        <v>10</v>
      </c>
      <c r="E262" s="150" t="str">
        <f t="shared" ref="E262" si="244">CONCATENATE(C262,D262)</f>
        <v>X10</v>
      </c>
      <c r="F262" s="149" t="s">
        <v>33</v>
      </c>
      <c r="G262" s="230"/>
      <c r="H262" s="149" t="str">
        <f t="shared" si="234"/>
        <v>přejezd/</v>
      </c>
      <c r="I262" s="191"/>
      <c r="J262" s="152" t="s">
        <v>27</v>
      </c>
      <c r="K262" s="153">
        <v>0.54583333333333328</v>
      </c>
      <c r="L262" s="154">
        <v>0.54583333333333328</v>
      </c>
      <c r="M262" s="155" t="s">
        <v>22</v>
      </c>
      <c r="N262" s="154">
        <v>0.5541666666666667</v>
      </c>
      <c r="O262" s="149" t="s">
        <v>61</v>
      </c>
      <c r="P262" s="149" t="str">
        <f t="shared" si="235"/>
        <v>OK</v>
      </c>
      <c r="Q262" s="156">
        <f t="shared" si="240"/>
        <v>8.3333333333334147E-3</v>
      </c>
      <c r="R262" s="156">
        <f t="shared" si="241"/>
        <v>0</v>
      </c>
      <c r="S262" s="156">
        <f t="shared" si="242"/>
        <v>8.3333333333334147E-3</v>
      </c>
      <c r="T262" s="156">
        <f t="shared" si="243"/>
        <v>0</v>
      </c>
      <c r="U262" s="149">
        <v>0</v>
      </c>
      <c r="V262" s="149">
        <f>INDEX('Počty dní'!A:E,MATCH(E262,'Počty dní'!C:C,0),4)</f>
        <v>195</v>
      </c>
      <c r="W262" s="157">
        <f t="shared" ref="W262:W265" si="245">V262*U262</f>
        <v>0</v>
      </c>
      <c r="Z262" s="135"/>
      <c r="AA262" s="135"/>
    </row>
    <row r="263" spans="1:27" x14ac:dyDescent="0.25">
      <c r="A263" s="148">
        <v>418</v>
      </c>
      <c r="B263" s="149">
        <v>4018</v>
      </c>
      <c r="C263" s="149" t="s">
        <v>21</v>
      </c>
      <c r="D263" s="149">
        <v>10</v>
      </c>
      <c r="E263" s="150" t="str">
        <f t="shared" si="233"/>
        <v>X10</v>
      </c>
      <c r="F263" s="149" t="s">
        <v>60</v>
      </c>
      <c r="G263" s="230">
        <v>6</v>
      </c>
      <c r="H263" s="149" t="str">
        <f t="shared" si="234"/>
        <v>XXX472/6</v>
      </c>
      <c r="I263" s="191" t="s">
        <v>28</v>
      </c>
      <c r="J263" s="152" t="s">
        <v>27</v>
      </c>
      <c r="K263" s="153">
        <v>0.5541666666666667</v>
      </c>
      <c r="L263" s="154">
        <v>0.55555555555555558</v>
      </c>
      <c r="M263" s="149" t="s">
        <v>61</v>
      </c>
      <c r="N263" s="154">
        <v>0.56041666666666667</v>
      </c>
      <c r="O263" s="149" t="s">
        <v>62</v>
      </c>
      <c r="P263" s="149" t="str">
        <f t="shared" si="235"/>
        <v>OK</v>
      </c>
      <c r="Q263" s="156">
        <f t="shared" si="240"/>
        <v>4.8611111111110938E-3</v>
      </c>
      <c r="R263" s="156">
        <f t="shared" si="241"/>
        <v>1.388888888888884E-3</v>
      </c>
      <c r="S263" s="156">
        <f t="shared" si="242"/>
        <v>6.2499999999999778E-3</v>
      </c>
      <c r="T263" s="156">
        <f t="shared" si="243"/>
        <v>0</v>
      </c>
      <c r="U263" s="149">
        <v>5.6</v>
      </c>
      <c r="V263" s="149">
        <f>INDEX('Počty dní'!A:E,MATCH(E263,'Počty dní'!C:C,0),4)</f>
        <v>195</v>
      </c>
      <c r="W263" s="157">
        <f t="shared" si="245"/>
        <v>1092</v>
      </c>
      <c r="Z263" s="135"/>
      <c r="AA263" s="135"/>
    </row>
    <row r="264" spans="1:27" x14ac:dyDescent="0.25">
      <c r="A264" s="148">
        <v>418</v>
      </c>
      <c r="B264" s="149">
        <v>4018</v>
      </c>
      <c r="C264" s="149" t="s">
        <v>21</v>
      </c>
      <c r="D264" s="149">
        <v>10</v>
      </c>
      <c r="E264" s="150" t="str">
        <f t="shared" ref="E264" si="246">CONCATENATE(C264,D264)</f>
        <v>X10</v>
      </c>
      <c r="F264" s="149" t="s">
        <v>33</v>
      </c>
      <c r="G264" s="230"/>
      <c r="H264" s="149" t="str">
        <f t="shared" si="234"/>
        <v>přejezd/</v>
      </c>
      <c r="I264" s="191"/>
      <c r="J264" s="152" t="s">
        <v>27</v>
      </c>
      <c r="K264" s="153">
        <v>0.56041666666666667</v>
      </c>
      <c r="L264" s="154">
        <v>0.56041666666666667</v>
      </c>
      <c r="M264" s="149" t="s">
        <v>62</v>
      </c>
      <c r="N264" s="154">
        <v>0.56597222222222221</v>
      </c>
      <c r="O264" s="155" t="s">
        <v>22</v>
      </c>
      <c r="P264" s="149" t="str">
        <f t="shared" si="235"/>
        <v>OK</v>
      </c>
      <c r="Q264" s="156">
        <f t="shared" si="240"/>
        <v>5.5555555555555358E-3</v>
      </c>
      <c r="R264" s="156">
        <f t="shared" si="241"/>
        <v>0</v>
      </c>
      <c r="S264" s="156">
        <f t="shared" si="242"/>
        <v>5.5555555555555358E-3</v>
      </c>
      <c r="T264" s="156">
        <f t="shared" si="243"/>
        <v>0</v>
      </c>
      <c r="U264" s="149">
        <v>0</v>
      </c>
      <c r="V264" s="149">
        <f>INDEX('Počty dní'!A:E,MATCH(E264,'Počty dní'!C:C,0),4)</f>
        <v>195</v>
      </c>
      <c r="W264" s="157">
        <f t="shared" si="245"/>
        <v>0</v>
      </c>
      <c r="Z264" s="135"/>
      <c r="AA264" s="135"/>
    </row>
    <row r="265" spans="1:27" x14ac:dyDescent="0.25">
      <c r="A265" s="148">
        <v>418</v>
      </c>
      <c r="B265" s="149">
        <v>4018</v>
      </c>
      <c r="C265" s="149" t="s">
        <v>21</v>
      </c>
      <c r="D265" s="149"/>
      <c r="E265" s="150" t="str">
        <f t="shared" si="233"/>
        <v>X</v>
      </c>
      <c r="F265" s="149" t="s">
        <v>67</v>
      </c>
      <c r="G265" s="230">
        <v>28</v>
      </c>
      <c r="H265" s="149" t="str">
        <f t="shared" si="234"/>
        <v>XXX470/28</v>
      </c>
      <c r="I265" s="191" t="s">
        <v>28</v>
      </c>
      <c r="J265" s="152" t="s">
        <v>27</v>
      </c>
      <c r="K265" s="153">
        <v>0.57638888888888895</v>
      </c>
      <c r="L265" s="154">
        <v>0.57986111111111105</v>
      </c>
      <c r="M265" s="155" t="s">
        <v>22</v>
      </c>
      <c r="N265" s="154">
        <v>0.61458333333333337</v>
      </c>
      <c r="O265" s="149" t="s">
        <v>26</v>
      </c>
      <c r="P265" s="149" t="str">
        <f t="shared" si="235"/>
        <v>OK</v>
      </c>
      <c r="Q265" s="156">
        <f t="shared" si="240"/>
        <v>3.4722222222222321E-2</v>
      </c>
      <c r="R265" s="156">
        <f t="shared" si="241"/>
        <v>3.4722222222220989E-3</v>
      </c>
      <c r="S265" s="156">
        <f t="shared" si="242"/>
        <v>3.819444444444442E-2</v>
      </c>
      <c r="T265" s="156">
        <f t="shared" si="243"/>
        <v>1.0416666666666741E-2</v>
      </c>
      <c r="U265" s="149">
        <v>31.4</v>
      </c>
      <c r="V265" s="149">
        <f>INDEX('Počty dní'!A:E,MATCH(E265,'Počty dní'!C:C,0),4)</f>
        <v>205</v>
      </c>
      <c r="W265" s="157">
        <f t="shared" si="245"/>
        <v>6437</v>
      </c>
      <c r="Z265" s="135"/>
      <c r="AA265" s="135"/>
    </row>
    <row r="266" spans="1:27" x14ac:dyDescent="0.25">
      <c r="A266" s="148">
        <v>418</v>
      </c>
      <c r="B266" s="149">
        <v>4018</v>
      </c>
      <c r="C266" s="149" t="s">
        <v>21</v>
      </c>
      <c r="D266" s="149"/>
      <c r="E266" s="150" t="str">
        <f t="shared" si="233"/>
        <v>X</v>
      </c>
      <c r="F266" s="149" t="s">
        <v>67</v>
      </c>
      <c r="G266" s="230">
        <v>31</v>
      </c>
      <c r="H266" s="149" t="str">
        <f t="shared" si="234"/>
        <v>XXX470/31</v>
      </c>
      <c r="I266" s="191" t="s">
        <v>27</v>
      </c>
      <c r="J266" s="152" t="s">
        <v>27</v>
      </c>
      <c r="K266" s="153">
        <v>0.63194444444444442</v>
      </c>
      <c r="L266" s="154">
        <v>0.63541666666666663</v>
      </c>
      <c r="M266" s="149" t="s">
        <v>26</v>
      </c>
      <c r="N266" s="154">
        <v>0.67083333333333339</v>
      </c>
      <c r="O266" s="155" t="s">
        <v>22</v>
      </c>
      <c r="P266" s="149" t="str">
        <f t="shared" si="235"/>
        <v>OK</v>
      </c>
      <c r="Q266" s="156">
        <f t="shared" si="240"/>
        <v>3.5416666666666763E-2</v>
      </c>
      <c r="R266" s="156">
        <f t="shared" si="241"/>
        <v>3.4722222222222099E-3</v>
      </c>
      <c r="S266" s="156">
        <f t="shared" si="242"/>
        <v>3.8888888888888973E-2</v>
      </c>
      <c r="T266" s="156">
        <f t="shared" si="243"/>
        <v>1.7361111111111049E-2</v>
      </c>
      <c r="U266" s="149">
        <v>30.9</v>
      </c>
      <c r="V266" s="149">
        <f>INDEX('Počty dní'!A:E,MATCH(E266,'Počty dní'!C:C,0),4)</f>
        <v>205</v>
      </c>
      <c r="W266" s="157">
        <f t="shared" si="239"/>
        <v>6334.5</v>
      </c>
      <c r="Z266" s="135"/>
      <c r="AA266" s="135"/>
    </row>
    <row r="267" spans="1:27" ht="15.75" thickBot="1" x14ac:dyDescent="0.3">
      <c r="A267" s="148">
        <v>418</v>
      </c>
      <c r="B267" s="149">
        <v>4018</v>
      </c>
      <c r="C267" s="149" t="s">
        <v>21</v>
      </c>
      <c r="D267" s="149"/>
      <c r="E267" s="150" t="str">
        <f t="shared" si="233"/>
        <v>X</v>
      </c>
      <c r="F267" s="149" t="s">
        <v>67</v>
      </c>
      <c r="G267" s="230">
        <v>38</v>
      </c>
      <c r="H267" s="149" t="str">
        <f t="shared" si="234"/>
        <v>XXX470/38</v>
      </c>
      <c r="I267" s="191" t="s">
        <v>28</v>
      </c>
      <c r="J267" s="152" t="s">
        <v>27</v>
      </c>
      <c r="K267" s="153">
        <v>0.70138888888888884</v>
      </c>
      <c r="L267" s="154">
        <v>0.70486111111111116</v>
      </c>
      <c r="M267" s="155" t="s">
        <v>22</v>
      </c>
      <c r="N267" s="154">
        <v>0.72361111111111109</v>
      </c>
      <c r="O267" s="149" t="s">
        <v>68</v>
      </c>
      <c r="P267" s="149"/>
      <c r="Q267" s="156">
        <f t="shared" si="240"/>
        <v>1.8749999999999933E-2</v>
      </c>
      <c r="R267" s="156">
        <f t="shared" si="241"/>
        <v>3.4722222222223209E-3</v>
      </c>
      <c r="S267" s="156">
        <f t="shared" si="242"/>
        <v>2.2222222222222254E-2</v>
      </c>
      <c r="T267" s="156">
        <f t="shared" si="243"/>
        <v>3.0555555555555447E-2</v>
      </c>
      <c r="U267" s="149">
        <v>17.899999999999999</v>
      </c>
      <c r="V267" s="149">
        <f>INDEX('Počty dní'!A:E,MATCH(E267,'Počty dní'!C:C,0),4)</f>
        <v>205</v>
      </c>
      <c r="W267" s="157">
        <f t="shared" si="239"/>
        <v>3669.4999999999995</v>
      </c>
      <c r="Z267" s="135"/>
      <c r="AA267" s="135"/>
    </row>
    <row r="268" spans="1:27" ht="15.75" thickBot="1" x14ac:dyDescent="0.3">
      <c r="A268" s="163" t="str">
        <f ca="1">CONCATENATE(INDIRECT("R[-3]C[0]",FALSE),"celkem")</f>
        <v>418celkem</v>
      </c>
      <c r="B268" s="164"/>
      <c r="C268" s="164" t="str">
        <f ca="1">INDIRECT("R[-1]C[12]",FALSE)</f>
        <v>Luka n.Jihlavou,,nám.</v>
      </c>
      <c r="D268" s="165"/>
      <c r="E268" s="164"/>
      <c r="F268" s="165"/>
      <c r="G268" s="231"/>
      <c r="H268" s="166"/>
      <c r="I268" s="167"/>
      <c r="J268" s="168" t="str">
        <f ca="1">INDIRECT("R[-2]C[0]",FALSE)</f>
        <v>V</v>
      </c>
      <c r="K268" s="169"/>
      <c r="L268" s="170"/>
      <c r="M268" s="171"/>
      <c r="N268" s="170"/>
      <c r="O268" s="172"/>
      <c r="P268" s="164"/>
      <c r="Q268" s="173">
        <f>SUM(Q257:Q267)</f>
        <v>0.25347222222222243</v>
      </c>
      <c r="R268" s="173">
        <f t="shared" ref="R268:T268" si="247">SUM(R257:R267)</f>
        <v>2.1527777777777701E-2</v>
      </c>
      <c r="S268" s="173">
        <f t="shared" si="247"/>
        <v>0.27500000000000013</v>
      </c>
      <c r="T268" s="173">
        <f t="shared" si="247"/>
        <v>0.25624999999999987</v>
      </c>
      <c r="U268" s="174">
        <f>SUM(U257:U267)</f>
        <v>211.8</v>
      </c>
      <c r="V268" s="175"/>
      <c r="W268" s="176">
        <f>SUM(W257:W267)</f>
        <v>43363</v>
      </c>
      <c r="Z268" s="135"/>
      <c r="AA268" s="135"/>
    </row>
    <row r="269" spans="1:27" x14ac:dyDescent="0.25">
      <c r="A269" s="177"/>
      <c r="D269" s="178"/>
      <c r="F269" s="178"/>
      <c r="H269" s="179"/>
      <c r="I269" s="180"/>
      <c r="J269" s="181"/>
      <c r="K269" s="182"/>
      <c r="L269" s="183"/>
      <c r="M269" s="136"/>
      <c r="N269" s="183"/>
      <c r="O269" s="184"/>
      <c r="Q269" s="185"/>
      <c r="R269" s="185"/>
      <c r="S269" s="185"/>
      <c r="T269" s="185"/>
      <c r="U269" s="182"/>
      <c r="W269" s="182"/>
      <c r="Z269" s="135"/>
      <c r="AA269" s="135"/>
    </row>
    <row r="270" spans="1:27" ht="15.75" thickBot="1" x14ac:dyDescent="0.3">
      <c r="Z270" s="135"/>
      <c r="AA270" s="135"/>
    </row>
    <row r="271" spans="1:27" x14ac:dyDescent="0.25">
      <c r="A271" s="138">
        <v>419</v>
      </c>
      <c r="B271" s="139">
        <v>4019</v>
      </c>
      <c r="C271" s="139" t="s">
        <v>21</v>
      </c>
      <c r="D271" s="139"/>
      <c r="E271" s="140" t="str">
        <f t="shared" ref="E271:E280" si="248">CONCATENATE(C271,D271)</f>
        <v>X</v>
      </c>
      <c r="F271" s="139" t="s">
        <v>67</v>
      </c>
      <c r="G271" s="229">
        <v>2</v>
      </c>
      <c r="H271" s="139" t="str">
        <f t="shared" ref="H271:H280" si="249">CONCATENATE(F271,"/",G271)</f>
        <v>XXX470/2</v>
      </c>
      <c r="I271" s="190" t="s">
        <v>27</v>
      </c>
      <c r="J271" s="142" t="s">
        <v>27</v>
      </c>
      <c r="K271" s="143">
        <v>0.18055555555555555</v>
      </c>
      <c r="L271" s="144">
        <v>0.18124999999999999</v>
      </c>
      <c r="M271" s="145" t="s">
        <v>22</v>
      </c>
      <c r="N271" s="144">
        <v>0.23750000000000002</v>
      </c>
      <c r="O271" s="206" t="s">
        <v>69</v>
      </c>
      <c r="P271" s="139" t="str">
        <f t="shared" ref="P271:P275" si="250">IF(M272=O271,"OK","POZOR")</f>
        <v>OK</v>
      </c>
      <c r="Q271" s="146">
        <f t="shared" ref="Q271:Q280" si="251">IF(ISNUMBER(G271),N271-L271,IF(F271="přejezd",N271-L271,0))</f>
        <v>5.6250000000000022E-2</v>
      </c>
      <c r="R271" s="146">
        <f t="shared" ref="R271:R280" si="252">IF(ISNUMBER(G271),L271-K271,0)</f>
        <v>6.9444444444444198E-4</v>
      </c>
      <c r="S271" s="146">
        <f t="shared" ref="S271:S280" si="253">Q271+R271</f>
        <v>5.6944444444444464E-2</v>
      </c>
      <c r="T271" s="146"/>
      <c r="U271" s="139">
        <v>44.6</v>
      </c>
      <c r="V271" s="139">
        <f>INDEX('Počty dní'!A:E,MATCH(E271,'Počty dní'!C:C,0),4)</f>
        <v>205</v>
      </c>
      <c r="W271" s="147">
        <f t="shared" ref="W271:W280" si="254">V271*U271</f>
        <v>9143</v>
      </c>
      <c r="Z271" s="135"/>
      <c r="AA271" s="135"/>
    </row>
    <row r="272" spans="1:27" x14ac:dyDescent="0.25">
      <c r="A272" s="148">
        <v>419</v>
      </c>
      <c r="B272" s="149">
        <v>4019</v>
      </c>
      <c r="C272" s="149" t="s">
        <v>21</v>
      </c>
      <c r="D272" s="149"/>
      <c r="E272" s="150" t="str">
        <f t="shared" si="248"/>
        <v>X</v>
      </c>
      <c r="F272" s="149" t="s">
        <v>67</v>
      </c>
      <c r="G272" s="230">
        <v>7</v>
      </c>
      <c r="H272" s="149" t="str">
        <f t="shared" si="249"/>
        <v>XXX470/7</v>
      </c>
      <c r="I272" s="191" t="s">
        <v>28</v>
      </c>
      <c r="J272" s="152" t="s">
        <v>27</v>
      </c>
      <c r="K272" s="153">
        <v>0.25486111111111109</v>
      </c>
      <c r="L272" s="154">
        <v>0.25694444444444448</v>
      </c>
      <c r="M272" s="207" t="s">
        <v>69</v>
      </c>
      <c r="N272" s="154">
        <v>0.30208333333333331</v>
      </c>
      <c r="O272" s="155" t="s">
        <v>70</v>
      </c>
      <c r="P272" s="149" t="str">
        <f t="shared" si="250"/>
        <v>OK</v>
      </c>
      <c r="Q272" s="156">
        <f t="shared" si="251"/>
        <v>4.513888888888884E-2</v>
      </c>
      <c r="R272" s="156">
        <f t="shared" si="252"/>
        <v>2.0833333333333814E-3</v>
      </c>
      <c r="S272" s="156">
        <f t="shared" si="253"/>
        <v>4.7222222222222221E-2</v>
      </c>
      <c r="T272" s="156">
        <f t="shared" ref="T272:T275" si="255">K272-N271</f>
        <v>1.7361111111111077E-2</v>
      </c>
      <c r="U272" s="149">
        <v>36.4</v>
      </c>
      <c r="V272" s="149">
        <f>INDEX('Počty dní'!A:E,MATCH(E272,'Počty dní'!C:C,0),4)</f>
        <v>205</v>
      </c>
      <c r="W272" s="157">
        <f t="shared" si="254"/>
        <v>7462</v>
      </c>
      <c r="Z272" s="135"/>
      <c r="AA272" s="135"/>
    </row>
    <row r="273" spans="1:27" x14ac:dyDescent="0.25">
      <c r="A273" s="148">
        <v>419</v>
      </c>
      <c r="B273" s="149">
        <v>4019</v>
      </c>
      <c r="C273" s="149" t="s">
        <v>21</v>
      </c>
      <c r="D273" s="149"/>
      <c r="E273" s="150" t="str">
        <f t="shared" si="248"/>
        <v>X</v>
      </c>
      <c r="F273" s="149" t="s">
        <v>67</v>
      </c>
      <c r="G273" s="230">
        <v>16</v>
      </c>
      <c r="H273" s="149" t="str">
        <f t="shared" si="249"/>
        <v>XXX470/16</v>
      </c>
      <c r="I273" s="191" t="s">
        <v>27</v>
      </c>
      <c r="J273" s="152" t="s">
        <v>27</v>
      </c>
      <c r="K273" s="153">
        <v>0.33333333333333331</v>
      </c>
      <c r="L273" s="154">
        <v>0.33680555555555558</v>
      </c>
      <c r="M273" s="155" t="s">
        <v>70</v>
      </c>
      <c r="N273" s="154">
        <v>0.36458333333333331</v>
      </c>
      <c r="O273" s="149" t="s">
        <v>26</v>
      </c>
      <c r="P273" s="149" t="str">
        <f t="shared" si="250"/>
        <v>OK</v>
      </c>
      <c r="Q273" s="156">
        <f t="shared" si="251"/>
        <v>2.7777777777777735E-2</v>
      </c>
      <c r="R273" s="156">
        <f t="shared" si="252"/>
        <v>3.4722222222222654E-3</v>
      </c>
      <c r="S273" s="156">
        <f t="shared" si="253"/>
        <v>3.125E-2</v>
      </c>
      <c r="T273" s="156">
        <f t="shared" si="255"/>
        <v>3.125E-2</v>
      </c>
      <c r="U273" s="149">
        <v>22.4</v>
      </c>
      <c r="V273" s="149">
        <f>INDEX('Počty dní'!A:E,MATCH(E273,'Počty dní'!C:C,0),4)</f>
        <v>205</v>
      </c>
      <c r="W273" s="157">
        <f t="shared" si="254"/>
        <v>4592</v>
      </c>
      <c r="Z273" s="135"/>
      <c r="AA273" s="135"/>
    </row>
    <row r="274" spans="1:27" x14ac:dyDescent="0.25">
      <c r="A274" s="148">
        <v>419</v>
      </c>
      <c r="B274" s="149">
        <v>4019</v>
      </c>
      <c r="C274" s="149" t="s">
        <v>21</v>
      </c>
      <c r="D274" s="149"/>
      <c r="E274" s="150" t="str">
        <f t="shared" si="248"/>
        <v>X</v>
      </c>
      <c r="F274" s="149" t="s">
        <v>67</v>
      </c>
      <c r="G274" s="230">
        <v>15</v>
      </c>
      <c r="H274" s="149" t="str">
        <f t="shared" si="249"/>
        <v>XXX470/15</v>
      </c>
      <c r="I274" s="191" t="s">
        <v>27</v>
      </c>
      <c r="J274" s="152" t="s">
        <v>27</v>
      </c>
      <c r="K274" s="153">
        <v>0.4236111111111111</v>
      </c>
      <c r="L274" s="154">
        <v>0.42708333333333331</v>
      </c>
      <c r="M274" s="149" t="s">
        <v>26</v>
      </c>
      <c r="N274" s="154">
        <v>0.46249999999999997</v>
      </c>
      <c r="O274" s="155" t="s">
        <v>22</v>
      </c>
      <c r="P274" s="149" t="str">
        <f t="shared" si="250"/>
        <v>OK</v>
      </c>
      <c r="Q274" s="156">
        <f t="shared" si="251"/>
        <v>3.5416666666666652E-2</v>
      </c>
      <c r="R274" s="156">
        <f t="shared" si="252"/>
        <v>3.4722222222222099E-3</v>
      </c>
      <c r="S274" s="156">
        <f t="shared" si="253"/>
        <v>3.8888888888888862E-2</v>
      </c>
      <c r="T274" s="156">
        <f t="shared" si="255"/>
        <v>5.902777777777779E-2</v>
      </c>
      <c r="U274" s="149">
        <v>31.4</v>
      </c>
      <c r="V274" s="149">
        <f>INDEX('Počty dní'!A:E,MATCH(E274,'Počty dní'!C:C,0),4)</f>
        <v>205</v>
      </c>
      <c r="W274" s="157">
        <f t="shared" si="254"/>
        <v>6437</v>
      </c>
      <c r="Z274" s="135"/>
      <c r="AA274" s="135"/>
    </row>
    <row r="275" spans="1:27" x14ac:dyDescent="0.25">
      <c r="A275" s="148">
        <v>419</v>
      </c>
      <c r="B275" s="149">
        <v>4019</v>
      </c>
      <c r="C275" s="149" t="s">
        <v>21</v>
      </c>
      <c r="D275" s="149"/>
      <c r="E275" s="150" t="str">
        <f t="shared" si="248"/>
        <v>X</v>
      </c>
      <c r="F275" s="149" t="s">
        <v>67</v>
      </c>
      <c r="G275" s="230">
        <v>26</v>
      </c>
      <c r="H275" s="149" t="str">
        <f t="shared" si="249"/>
        <v>XXX470/26</v>
      </c>
      <c r="I275" s="191" t="s">
        <v>28</v>
      </c>
      <c r="J275" s="152" t="s">
        <v>27</v>
      </c>
      <c r="K275" s="153">
        <v>0.53472222222222221</v>
      </c>
      <c r="L275" s="154">
        <v>0.53819444444444442</v>
      </c>
      <c r="M275" s="155" t="s">
        <v>22</v>
      </c>
      <c r="N275" s="154">
        <v>0.57291666666666663</v>
      </c>
      <c r="O275" s="149" t="s">
        <v>26</v>
      </c>
      <c r="P275" s="149" t="str">
        <f t="shared" si="250"/>
        <v>OK</v>
      </c>
      <c r="Q275" s="156">
        <f t="shared" si="251"/>
        <v>3.472222222222221E-2</v>
      </c>
      <c r="R275" s="156">
        <f t="shared" si="252"/>
        <v>3.4722222222222099E-3</v>
      </c>
      <c r="S275" s="156">
        <f t="shared" si="253"/>
        <v>3.819444444444442E-2</v>
      </c>
      <c r="T275" s="156">
        <f t="shared" si="255"/>
        <v>7.2222222222222243E-2</v>
      </c>
      <c r="U275" s="149">
        <v>30.9</v>
      </c>
      <c r="V275" s="149">
        <f>INDEX('Počty dní'!A:E,MATCH(E275,'Počty dní'!C:C,0),4)</f>
        <v>205</v>
      </c>
      <c r="W275" s="157">
        <f t="shared" si="254"/>
        <v>6334.5</v>
      </c>
      <c r="Z275" s="135"/>
      <c r="AA275" s="135"/>
    </row>
    <row r="276" spans="1:27" x14ac:dyDescent="0.25">
      <c r="A276" s="148">
        <v>419</v>
      </c>
      <c r="B276" s="149">
        <v>4019</v>
      </c>
      <c r="C276" s="149" t="s">
        <v>21</v>
      </c>
      <c r="D276" s="149"/>
      <c r="E276" s="150" t="str">
        <f t="shared" si="248"/>
        <v>X</v>
      </c>
      <c r="F276" s="149" t="s">
        <v>67</v>
      </c>
      <c r="G276" s="230">
        <v>27</v>
      </c>
      <c r="H276" s="149" t="str">
        <f t="shared" si="249"/>
        <v>XXX470/27</v>
      </c>
      <c r="I276" s="191" t="s">
        <v>27</v>
      </c>
      <c r="J276" s="152" t="s">
        <v>27</v>
      </c>
      <c r="K276" s="153">
        <v>0.59027777777777779</v>
      </c>
      <c r="L276" s="154">
        <v>0.59375</v>
      </c>
      <c r="M276" s="149" t="s">
        <v>26</v>
      </c>
      <c r="N276" s="154">
        <v>0.62916666666666665</v>
      </c>
      <c r="O276" s="155" t="s">
        <v>22</v>
      </c>
      <c r="P276" s="149" t="str">
        <f t="shared" ref="P276:P279" si="256">IF(M277=O276,"OK","POZOR")</f>
        <v>OK</v>
      </c>
      <c r="Q276" s="156">
        <f t="shared" ref="Q276:Q279" si="257">IF(ISNUMBER(G276),N276-L276,IF(F276="přejezd",N276-L276,0))</f>
        <v>3.5416666666666652E-2</v>
      </c>
      <c r="R276" s="156">
        <f t="shared" ref="R276:R279" si="258">IF(ISNUMBER(G276),L276-K276,0)</f>
        <v>3.4722222222222099E-3</v>
      </c>
      <c r="S276" s="156">
        <f t="shared" ref="S276:S279" si="259">Q276+R276</f>
        <v>3.8888888888888862E-2</v>
      </c>
      <c r="T276" s="156">
        <f t="shared" ref="T276:T279" si="260">K276-N275</f>
        <v>1.736111111111116E-2</v>
      </c>
      <c r="U276" s="149">
        <v>30.9</v>
      </c>
      <c r="V276" s="149">
        <f>INDEX('Počty dní'!A:E,MATCH(E276,'Počty dní'!C:C,0),4)</f>
        <v>205</v>
      </c>
      <c r="W276" s="157">
        <f t="shared" si="254"/>
        <v>6334.5</v>
      </c>
      <c r="Z276" s="135"/>
      <c r="AA276" s="135"/>
    </row>
    <row r="277" spans="1:27" x14ac:dyDescent="0.25">
      <c r="A277" s="148">
        <v>419</v>
      </c>
      <c r="B277" s="149">
        <v>4019</v>
      </c>
      <c r="C277" s="149" t="s">
        <v>21</v>
      </c>
      <c r="D277" s="149"/>
      <c r="E277" s="150" t="str">
        <f t="shared" si="248"/>
        <v>X</v>
      </c>
      <c r="F277" s="149" t="s">
        <v>67</v>
      </c>
      <c r="G277" s="230">
        <v>34</v>
      </c>
      <c r="H277" s="149" t="str">
        <f t="shared" si="249"/>
        <v>XXX470/34</v>
      </c>
      <c r="I277" s="191" t="s">
        <v>28</v>
      </c>
      <c r="J277" s="152" t="s">
        <v>27</v>
      </c>
      <c r="K277" s="153">
        <v>0.65972222222222221</v>
      </c>
      <c r="L277" s="154">
        <v>0.66319444444444442</v>
      </c>
      <c r="M277" s="155" t="s">
        <v>22</v>
      </c>
      <c r="N277" s="154">
        <v>0.69791666666666663</v>
      </c>
      <c r="O277" s="149" t="s">
        <v>26</v>
      </c>
      <c r="P277" s="149" t="str">
        <f t="shared" si="256"/>
        <v>OK</v>
      </c>
      <c r="Q277" s="156">
        <f t="shared" si="257"/>
        <v>3.472222222222221E-2</v>
      </c>
      <c r="R277" s="156">
        <f t="shared" si="258"/>
        <v>3.4722222222222099E-3</v>
      </c>
      <c r="S277" s="156">
        <f t="shared" si="259"/>
        <v>3.819444444444442E-2</v>
      </c>
      <c r="T277" s="156">
        <f t="shared" si="260"/>
        <v>3.0555555555555558E-2</v>
      </c>
      <c r="U277" s="149">
        <v>30.9</v>
      </c>
      <c r="V277" s="149">
        <f>INDEX('Počty dní'!A:E,MATCH(E277,'Počty dní'!C:C,0),4)</f>
        <v>205</v>
      </c>
      <c r="W277" s="157">
        <f t="shared" si="254"/>
        <v>6334.5</v>
      </c>
      <c r="Z277" s="135"/>
      <c r="AA277" s="135"/>
    </row>
    <row r="278" spans="1:27" x14ac:dyDescent="0.25">
      <c r="A278" s="148">
        <v>419</v>
      </c>
      <c r="B278" s="149">
        <v>4019</v>
      </c>
      <c r="C278" s="149" t="s">
        <v>21</v>
      </c>
      <c r="D278" s="149"/>
      <c r="E278" s="150" t="str">
        <f t="shared" si="248"/>
        <v>X</v>
      </c>
      <c r="F278" s="149" t="s">
        <v>67</v>
      </c>
      <c r="G278" s="230">
        <v>39</v>
      </c>
      <c r="H278" s="149" t="str">
        <f t="shared" si="249"/>
        <v>XXX470/39</v>
      </c>
      <c r="I278" s="191" t="s">
        <v>27</v>
      </c>
      <c r="J278" s="152" t="s">
        <v>27</v>
      </c>
      <c r="K278" s="153">
        <v>0.73611111111111116</v>
      </c>
      <c r="L278" s="154">
        <v>0.73958333333333337</v>
      </c>
      <c r="M278" s="149" t="s">
        <v>26</v>
      </c>
      <c r="N278" s="154">
        <v>0.77500000000000002</v>
      </c>
      <c r="O278" s="155" t="s">
        <v>22</v>
      </c>
      <c r="P278" s="149" t="str">
        <f t="shared" si="256"/>
        <v>OK</v>
      </c>
      <c r="Q278" s="156">
        <f t="shared" si="257"/>
        <v>3.5416666666666652E-2</v>
      </c>
      <c r="R278" s="156">
        <f t="shared" si="258"/>
        <v>3.4722222222222099E-3</v>
      </c>
      <c r="S278" s="156">
        <f t="shared" si="259"/>
        <v>3.8888888888888862E-2</v>
      </c>
      <c r="T278" s="156">
        <f t="shared" si="260"/>
        <v>3.8194444444444531E-2</v>
      </c>
      <c r="U278" s="149">
        <v>30.9</v>
      </c>
      <c r="V278" s="149">
        <f>INDEX('Počty dní'!A:E,MATCH(E278,'Počty dní'!C:C,0),4)</f>
        <v>205</v>
      </c>
      <c r="W278" s="157">
        <f t="shared" si="254"/>
        <v>6334.5</v>
      </c>
      <c r="Z278" s="135"/>
      <c r="AA278" s="135"/>
    </row>
    <row r="279" spans="1:27" x14ac:dyDescent="0.25">
      <c r="A279" s="148">
        <v>419</v>
      </c>
      <c r="B279" s="149">
        <v>4019</v>
      </c>
      <c r="C279" s="149" t="s">
        <v>21</v>
      </c>
      <c r="D279" s="149"/>
      <c r="E279" s="150" t="str">
        <f t="shared" si="248"/>
        <v>X</v>
      </c>
      <c r="F279" s="149" t="s">
        <v>67</v>
      </c>
      <c r="G279" s="230">
        <v>42</v>
      </c>
      <c r="H279" s="149" t="str">
        <f t="shared" si="249"/>
        <v>XXX470/42</v>
      </c>
      <c r="I279" s="191" t="s">
        <v>28</v>
      </c>
      <c r="J279" s="152" t="s">
        <v>27</v>
      </c>
      <c r="K279" s="153">
        <v>0.78611111111111109</v>
      </c>
      <c r="L279" s="154">
        <v>0.78819444444444453</v>
      </c>
      <c r="M279" s="155" t="s">
        <v>22</v>
      </c>
      <c r="N279" s="154">
        <v>0.82291666666666663</v>
      </c>
      <c r="O279" s="149" t="s">
        <v>26</v>
      </c>
      <c r="P279" s="149" t="str">
        <f t="shared" si="256"/>
        <v>OK</v>
      </c>
      <c r="Q279" s="156">
        <f t="shared" si="257"/>
        <v>3.4722222222222099E-2</v>
      </c>
      <c r="R279" s="156">
        <f t="shared" si="258"/>
        <v>2.083333333333437E-3</v>
      </c>
      <c r="S279" s="156">
        <f t="shared" si="259"/>
        <v>3.6805555555555536E-2</v>
      </c>
      <c r="T279" s="156">
        <f t="shared" si="260"/>
        <v>1.1111111111111072E-2</v>
      </c>
      <c r="U279" s="149">
        <v>31.4</v>
      </c>
      <c r="V279" s="149">
        <f>INDEX('Počty dní'!A:E,MATCH(E279,'Počty dní'!C:C,0),4)</f>
        <v>205</v>
      </c>
      <c r="W279" s="157">
        <f t="shared" si="254"/>
        <v>6437</v>
      </c>
      <c r="Z279" s="135"/>
      <c r="AA279" s="135"/>
    </row>
    <row r="280" spans="1:27" ht="15.75" thickBot="1" x14ac:dyDescent="0.3">
      <c r="A280" s="148">
        <v>419</v>
      </c>
      <c r="B280" s="149">
        <v>4019</v>
      </c>
      <c r="C280" s="149" t="s">
        <v>21</v>
      </c>
      <c r="D280" s="149"/>
      <c r="E280" s="150" t="str">
        <f t="shared" si="248"/>
        <v>X</v>
      </c>
      <c r="F280" s="149" t="s">
        <v>67</v>
      </c>
      <c r="G280" s="230">
        <v>43</v>
      </c>
      <c r="H280" s="149" t="str">
        <f t="shared" si="249"/>
        <v>XXX470/43</v>
      </c>
      <c r="I280" s="191" t="s">
        <v>28</v>
      </c>
      <c r="J280" s="152" t="s">
        <v>27</v>
      </c>
      <c r="K280" s="153">
        <v>0.86249999999999993</v>
      </c>
      <c r="L280" s="154">
        <v>0.86458333333333337</v>
      </c>
      <c r="M280" s="149" t="s">
        <v>26</v>
      </c>
      <c r="N280" s="154">
        <v>0.9</v>
      </c>
      <c r="O280" s="155" t="s">
        <v>22</v>
      </c>
      <c r="P280" s="149"/>
      <c r="Q280" s="156">
        <f t="shared" si="251"/>
        <v>3.5416666666666652E-2</v>
      </c>
      <c r="R280" s="156">
        <f t="shared" si="252"/>
        <v>2.083333333333437E-3</v>
      </c>
      <c r="S280" s="156">
        <f t="shared" si="253"/>
        <v>3.7500000000000089E-2</v>
      </c>
      <c r="T280" s="156">
        <f>K280-N279</f>
        <v>3.9583333333333304E-2</v>
      </c>
      <c r="U280" s="149">
        <v>30.9</v>
      </c>
      <c r="V280" s="149">
        <f>INDEX('Počty dní'!A:E,MATCH(E280,'Počty dní'!C:C,0),4)</f>
        <v>205</v>
      </c>
      <c r="W280" s="157">
        <f t="shared" si="254"/>
        <v>6334.5</v>
      </c>
      <c r="Z280" s="135"/>
      <c r="AA280" s="135"/>
    </row>
    <row r="281" spans="1:27" ht="15.75" thickBot="1" x14ac:dyDescent="0.3">
      <c r="A281" s="163" t="str">
        <f ca="1">CONCATENATE(INDIRECT("R[-3]C[0]",FALSE),"celkem")</f>
        <v>419celkem</v>
      </c>
      <c r="B281" s="164"/>
      <c r="C281" s="164" t="str">
        <f ca="1">INDIRECT("R[-1]C[12]",FALSE)</f>
        <v>Měřín,,nám.</v>
      </c>
      <c r="D281" s="165"/>
      <c r="E281" s="164"/>
      <c r="F281" s="165"/>
      <c r="G281" s="231"/>
      <c r="H281" s="166"/>
      <c r="I281" s="167"/>
      <c r="J281" s="168" t="str">
        <f ca="1">INDIRECT("R[-2]C[0]",FALSE)</f>
        <v>V</v>
      </c>
      <c r="K281" s="169"/>
      <c r="L281" s="170"/>
      <c r="M281" s="171"/>
      <c r="N281" s="170"/>
      <c r="O281" s="172"/>
      <c r="P281" s="164"/>
      <c r="Q281" s="173">
        <f>SUM(Q271:Q280)</f>
        <v>0.37499999999999972</v>
      </c>
      <c r="R281" s="173">
        <f>SUM(R271:R280)</f>
        <v>2.7777777777778012E-2</v>
      </c>
      <c r="S281" s="173">
        <f>SUM(S271:S280)</f>
        <v>0.40277777777777773</v>
      </c>
      <c r="T281" s="173">
        <f>SUM(T271:T280)</f>
        <v>0.31666666666666676</v>
      </c>
      <c r="U281" s="174">
        <f>SUM(U271:U280)</f>
        <v>320.7</v>
      </c>
      <c r="V281" s="175"/>
      <c r="W281" s="176">
        <f>SUM(W271:W280)</f>
        <v>65743.5</v>
      </c>
      <c r="Z281" s="135"/>
      <c r="AA281" s="135"/>
    </row>
    <row r="282" spans="1:27" x14ac:dyDescent="0.25">
      <c r="A282" s="177"/>
      <c r="D282" s="178"/>
      <c r="F282" s="178"/>
      <c r="H282" s="179"/>
      <c r="I282" s="180"/>
      <c r="J282" s="181"/>
      <c r="K282" s="182"/>
      <c r="L282" s="183"/>
      <c r="M282" s="136"/>
      <c r="N282" s="183"/>
      <c r="O282" s="184"/>
      <c r="Q282" s="185"/>
      <c r="R282" s="185"/>
      <c r="S282" s="185"/>
      <c r="T282" s="185"/>
      <c r="U282" s="182"/>
      <c r="W282" s="182"/>
      <c r="Z282" s="135"/>
      <c r="AA282" s="135"/>
    </row>
    <row r="283" spans="1:27" ht="15.75" thickBot="1" x14ac:dyDescent="0.3">
      <c r="L283" s="136"/>
      <c r="M283" s="187"/>
      <c r="N283" s="187"/>
      <c r="O283" s="208"/>
      <c r="Z283" s="135"/>
      <c r="AA283" s="135"/>
    </row>
    <row r="284" spans="1:27" x14ac:dyDescent="0.25">
      <c r="A284" s="138">
        <v>420</v>
      </c>
      <c r="B284" s="139">
        <v>4020</v>
      </c>
      <c r="C284" s="139" t="s">
        <v>21</v>
      </c>
      <c r="D284" s="139"/>
      <c r="E284" s="140" t="str">
        <f t="shared" ref="E284:E300" si="261">CONCATENATE(C284,D284)</f>
        <v>X</v>
      </c>
      <c r="F284" s="139" t="s">
        <v>67</v>
      </c>
      <c r="G284" s="229">
        <v>4</v>
      </c>
      <c r="H284" s="139" t="str">
        <f t="shared" ref="H284:H300" si="262">CONCATENATE(F284,"/",G284)</f>
        <v>XXX470/4</v>
      </c>
      <c r="I284" s="190" t="s">
        <v>27</v>
      </c>
      <c r="J284" s="142" t="s">
        <v>27</v>
      </c>
      <c r="K284" s="143">
        <v>0.21041666666666667</v>
      </c>
      <c r="L284" s="144">
        <v>0.21180555555555555</v>
      </c>
      <c r="M284" s="145" t="s">
        <v>70</v>
      </c>
      <c r="N284" s="144">
        <v>0.23958333333333334</v>
      </c>
      <c r="O284" s="139" t="s">
        <v>26</v>
      </c>
      <c r="P284" s="139" t="str">
        <f t="shared" ref="P284:P299" si="263">IF(M285=O284,"OK","POZOR")</f>
        <v>OK</v>
      </c>
      <c r="Q284" s="146">
        <f t="shared" ref="Q284:Q300" si="264">IF(ISNUMBER(G284),N284-L284,IF(F284="přejezd",N284-L284,0))</f>
        <v>2.777777777777779E-2</v>
      </c>
      <c r="R284" s="146">
        <f t="shared" ref="R284:R300" si="265">IF(ISNUMBER(G284),L284-K284,0)</f>
        <v>1.388888888888884E-3</v>
      </c>
      <c r="S284" s="146">
        <f t="shared" ref="S284:S300" si="266">Q284+R284</f>
        <v>2.9166666666666674E-2</v>
      </c>
      <c r="T284" s="146"/>
      <c r="U284" s="139">
        <v>22.4</v>
      </c>
      <c r="V284" s="139">
        <f>INDEX('Počty dní'!A:E,MATCH(E284,'Počty dní'!C:C,0),4)</f>
        <v>205</v>
      </c>
      <c r="W284" s="147">
        <f t="shared" ref="W284:W300" si="267">V284*U284</f>
        <v>4592</v>
      </c>
      <c r="Z284" s="135"/>
      <c r="AA284" s="135"/>
    </row>
    <row r="285" spans="1:27" x14ac:dyDescent="0.25">
      <c r="A285" s="148">
        <v>420</v>
      </c>
      <c r="B285" s="149">
        <v>4020</v>
      </c>
      <c r="C285" s="149" t="s">
        <v>21</v>
      </c>
      <c r="D285" s="149"/>
      <c r="E285" s="150" t="str">
        <f t="shared" si="261"/>
        <v>X</v>
      </c>
      <c r="F285" s="149" t="s">
        <v>67</v>
      </c>
      <c r="G285" s="230">
        <v>5</v>
      </c>
      <c r="H285" s="149" t="str">
        <f t="shared" si="262"/>
        <v>XXX470/5</v>
      </c>
      <c r="I285" s="191" t="s">
        <v>28</v>
      </c>
      <c r="J285" s="152" t="s">
        <v>27</v>
      </c>
      <c r="K285" s="153">
        <v>0.25833333333333336</v>
      </c>
      <c r="L285" s="154">
        <v>0.26041666666666669</v>
      </c>
      <c r="M285" s="149" t="s">
        <v>26</v>
      </c>
      <c r="N285" s="154">
        <v>0.29583333333333334</v>
      </c>
      <c r="O285" s="155" t="s">
        <v>22</v>
      </c>
      <c r="P285" s="149" t="str">
        <f t="shared" ref="P285:P294" si="268">IF(M286=O285,"OK","POZOR")</f>
        <v>OK</v>
      </c>
      <c r="Q285" s="156">
        <f t="shared" ref="Q285:Q294" si="269">IF(ISNUMBER(G285),N285-L285,IF(F285="přejezd",N285-L285,0))</f>
        <v>3.5416666666666652E-2</v>
      </c>
      <c r="R285" s="156">
        <f t="shared" ref="R285:R294" si="270">IF(ISNUMBER(G285),L285-K285,0)</f>
        <v>2.0833333333333259E-3</v>
      </c>
      <c r="S285" s="156">
        <f t="shared" ref="S285:S294" si="271">Q285+R285</f>
        <v>3.7499999999999978E-2</v>
      </c>
      <c r="T285" s="156">
        <f t="shared" ref="T285:T294" si="272">K285-N284</f>
        <v>1.8750000000000017E-2</v>
      </c>
      <c r="U285" s="149">
        <v>30.9</v>
      </c>
      <c r="V285" s="149">
        <f>INDEX('Počty dní'!A:E,MATCH(E285,'Počty dní'!C:C,0),4)</f>
        <v>205</v>
      </c>
      <c r="W285" s="157">
        <f t="shared" si="267"/>
        <v>6334.5</v>
      </c>
      <c r="Z285" s="135"/>
      <c r="AA285" s="135"/>
    </row>
    <row r="286" spans="1:27" x14ac:dyDescent="0.25">
      <c r="A286" s="148">
        <v>420</v>
      </c>
      <c r="B286" s="149">
        <v>4020</v>
      </c>
      <c r="C286" s="149" t="s">
        <v>21</v>
      </c>
      <c r="D286" s="149">
        <v>25</v>
      </c>
      <c r="E286" s="150" t="str">
        <f t="shared" si="261"/>
        <v>X25</v>
      </c>
      <c r="F286" s="149" t="s">
        <v>60</v>
      </c>
      <c r="G286" s="230">
        <v>4</v>
      </c>
      <c r="H286" s="149" t="str">
        <f t="shared" si="262"/>
        <v>XXX472/4</v>
      </c>
      <c r="I286" s="191" t="s">
        <v>27</v>
      </c>
      <c r="J286" s="152" t="s">
        <v>27</v>
      </c>
      <c r="K286" s="153">
        <v>0.29583333333333334</v>
      </c>
      <c r="L286" s="154">
        <v>0.2986111111111111</v>
      </c>
      <c r="M286" s="149" t="s">
        <v>22</v>
      </c>
      <c r="N286" s="154">
        <v>0.31875000000000003</v>
      </c>
      <c r="O286" s="149" t="s">
        <v>26</v>
      </c>
      <c r="P286" s="149" t="str">
        <f t="shared" si="268"/>
        <v>OK</v>
      </c>
      <c r="Q286" s="156">
        <f t="shared" si="269"/>
        <v>2.0138888888888928E-2</v>
      </c>
      <c r="R286" s="156">
        <f t="shared" si="270"/>
        <v>2.7777777777777679E-3</v>
      </c>
      <c r="S286" s="156">
        <f t="shared" si="271"/>
        <v>2.2916666666666696E-2</v>
      </c>
      <c r="T286" s="156">
        <f t="shared" si="272"/>
        <v>0</v>
      </c>
      <c r="U286" s="149">
        <v>25</v>
      </c>
      <c r="V286" s="149">
        <f>INDEX('Počty dní'!A:E,MATCH(E286,'Počty dní'!C:C,0),4)</f>
        <v>205</v>
      </c>
      <c r="W286" s="157">
        <f t="shared" si="267"/>
        <v>5125</v>
      </c>
      <c r="Z286" s="135"/>
      <c r="AA286" s="135"/>
    </row>
    <row r="287" spans="1:27" x14ac:dyDescent="0.25">
      <c r="A287" s="148">
        <v>420</v>
      </c>
      <c r="B287" s="149">
        <v>4020</v>
      </c>
      <c r="C287" s="149" t="s">
        <v>21</v>
      </c>
      <c r="D287" s="149"/>
      <c r="E287" s="150" t="str">
        <f t="shared" ref="E287" si="273">CONCATENATE(C287,D287)</f>
        <v>X</v>
      </c>
      <c r="F287" s="149" t="s">
        <v>67</v>
      </c>
      <c r="G287" s="230">
        <v>13</v>
      </c>
      <c r="H287" s="149" t="str">
        <f t="shared" ref="H287" si="274">CONCATENATE(F287,"/",G287)</f>
        <v>XXX470/13</v>
      </c>
      <c r="I287" s="191" t="s">
        <v>27</v>
      </c>
      <c r="J287" s="152" t="s">
        <v>27</v>
      </c>
      <c r="K287" s="153">
        <v>0.38194444444444442</v>
      </c>
      <c r="L287" s="154">
        <v>0.38541666666666669</v>
      </c>
      <c r="M287" s="149" t="s">
        <v>26</v>
      </c>
      <c r="N287" s="154">
        <v>0.41319444444444442</v>
      </c>
      <c r="O287" s="155" t="s">
        <v>70</v>
      </c>
      <c r="P287" s="149" t="str">
        <f t="shared" si="268"/>
        <v>OK</v>
      </c>
      <c r="Q287" s="156">
        <f t="shared" si="269"/>
        <v>2.7777777777777735E-2</v>
      </c>
      <c r="R287" s="156">
        <f t="shared" si="270"/>
        <v>3.4722222222222654E-3</v>
      </c>
      <c r="S287" s="156">
        <f t="shared" si="271"/>
        <v>3.125E-2</v>
      </c>
      <c r="T287" s="156">
        <f t="shared" si="272"/>
        <v>6.3194444444444386E-2</v>
      </c>
      <c r="U287" s="149">
        <v>22.4</v>
      </c>
      <c r="V287" s="149">
        <f>INDEX('Počty dní'!A:E,MATCH(E287,'Počty dní'!C:C,0),4)</f>
        <v>205</v>
      </c>
      <c r="W287" s="157">
        <f t="shared" ref="W287" si="275">V287*U287</f>
        <v>4592</v>
      </c>
      <c r="Z287" s="135"/>
      <c r="AA287" s="135"/>
    </row>
    <row r="288" spans="1:27" x14ac:dyDescent="0.25">
      <c r="A288" s="148">
        <v>420</v>
      </c>
      <c r="B288" s="149">
        <v>4020</v>
      </c>
      <c r="C288" s="149" t="s">
        <v>21</v>
      </c>
      <c r="D288" s="149"/>
      <c r="E288" s="150" t="str">
        <f t="shared" ref="E288" si="276">CONCATENATE(C288,D288)</f>
        <v>X</v>
      </c>
      <c r="F288" s="149" t="s">
        <v>67</v>
      </c>
      <c r="G288" s="230">
        <v>20</v>
      </c>
      <c r="H288" s="149" t="str">
        <f t="shared" ref="H288" si="277">CONCATENATE(F288,"/",G288)</f>
        <v>XXX470/20</v>
      </c>
      <c r="I288" s="191" t="s">
        <v>27</v>
      </c>
      <c r="J288" s="152" t="s">
        <v>27</v>
      </c>
      <c r="K288" s="153">
        <v>0.41875000000000001</v>
      </c>
      <c r="L288" s="154">
        <v>0.4201388888888889</v>
      </c>
      <c r="M288" s="155" t="s">
        <v>70</v>
      </c>
      <c r="N288" s="154">
        <v>0.44791666666666669</v>
      </c>
      <c r="O288" s="149" t="s">
        <v>26</v>
      </c>
      <c r="P288" s="149" t="str">
        <f t="shared" si="268"/>
        <v>OK</v>
      </c>
      <c r="Q288" s="156">
        <f t="shared" si="269"/>
        <v>2.777777777777779E-2</v>
      </c>
      <c r="R288" s="156">
        <f t="shared" si="270"/>
        <v>1.388888888888884E-3</v>
      </c>
      <c r="S288" s="156">
        <f t="shared" si="271"/>
        <v>2.9166666666666674E-2</v>
      </c>
      <c r="T288" s="156">
        <f t="shared" si="272"/>
        <v>5.5555555555555913E-3</v>
      </c>
      <c r="U288" s="149">
        <v>22.4</v>
      </c>
      <c r="V288" s="149">
        <f>INDEX('Počty dní'!A:E,MATCH(E288,'Počty dní'!C:C,0),4)</f>
        <v>205</v>
      </c>
      <c r="W288" s="157">
        <f t="shared" ref="W288" si="278">V288*U288</f>
        <v>4592</v>
      </c>
      <c r="Z288" s="135"/>
      <c r="AA288" s="135"/>
    </row>
    <row r="289" spans="1:27" x14ac:dyDescent="0.25">
      <c r="A289" s="148">
        <v>420</v>
      </c>
      <c r="B289" s="149">
        <v>4020</v>
      </c>
      <c r="C289" s="149" t="s">
        <v>21</v>
      </c>
      <c r="D289" s="149"/>
      <c r="E289" s="150" t="str">
        <f t="shared" si="261"/>
        <v>X</v>
      </c>
      <c r="F289" s="149" t="s">
        <v>67</v>
      </c>
      <c r="G289" s="230">
        <v>17</v>
      </c>
      <c r="H289" s="149" t="str">
        <f t="shared" si="262"/>
        <v>XXX470/17</v>
      </c>
      <c r="I289" s="191" t="s">
        <v>27</v>
      </c>
      <c r="J289" s="152" t="s">
        <v>27</v>
      </c>
      <c r="K289" s="153">
        <v>0.46527777777777773</v>
      </c>
      <c r="L289" s="154">
        <v>0.46875</v>
      </c>
      <c r="M289" s="149" t="s">
        <v>26</v>
      </c>
      <c r="N289" s="154">
        <v>0.49652777777777773</v>
      </c>
      <c r="O289" s="155" t="s">
        <v>70</v>
      </c>
      <c r="P289" s="149" t="str">
        <f t="shared" si="268"/>
        <v>OK</v>
      </c>
      <c r="Q289" s="156">
        <f t="shared" si="269"/>
        <v>2.7777777777777735E-2</v>
      </c>
      <c r="R289" s="156">
        <f t="shared" si="270"/>
        <v>3.4722222222222654E-3</v>
      </c>
      <c r="S289" s="156">
        <f t="shared" si="271"/>
        <v>3.125E-2</v>
      </c>
      <c r="T289" s="156">
        <f t="shared" si="272"/>
        <v>1.7361111111111049E-2</v>
      </c>
      <c r="U289" s="149">
        <v>22.4</v>
      </c>
      <c r="V289" s="149">
        <f>INDEX('Počty dní'!A:E,MATCH(E289,'Počty dní'!C:C,0),4)</f>
        <v>205</v>
      </c>
      <c r="W289" s="157">
        <f t="shared" si="267"/>
        <v>4592</v>
      </c>
      <c r="Z289" s="135"/>
      <c r="AA289" s="135"/>
    </row>
    <row r="290" spans="1:27" x14ac:dyDescent="0.25">
      <c r="A290" s="148">
        <v>420</v>
      </c>
      <c r="B290" s="149">
        <v>4020</v>
      </c>
      <c r="C290" s="149" t="s">
        <v>21</v>
      </c>
      <c r="D290" s="149">
        <v>10</v>
      </c>
      <c r="E290" s="150" t="str">
        <f>CONCATENATE(C290,D290)</f>
        <v>X10</v>
      </c>
      <c r="F290" s="149" t="s">
        <v>33</v>
      </c>
      <c r="G290" s="230"/>
      <c r="H290" s="149" t="str">
        <f>CONCATENATE(F290,"/",G290)</f>
        <v>přejezd/</v>
      </c>
      <c r="I290" s="191"/>
      <c r="J290" s="152" t="s">
        <v>27</v>
      </c>
      <c r="K290" s="153">
        <v>0.51041666666666663</v>
      </c>
      <c r="L290" s="154">
        <v>0.51041666666666663</v>
      </c>
      <c r="M290" s="155" t="s">
        <v>70</v>
      </c>
      <c r="N290" s="154">
        <v>0.51388888888888895</v>
      </c>
      <c r="O290" s="149" t="s">
        <v>61</v>
      </c>
      <c r="P290" s="149" t="str">
        <f t="shared" si="268"/>
        <v>OK</v>
      </c>
      <c r="Q290" s="156">
        <f t="shared" si="269"/>
        <v>3.4722222222223209E-3</v>
      </c>
      <c r="R290" s="156">
        <f t="shared" si="270"/>
        <v>0</v>
      </c>
      <c r="S290" s="156">
        <f t="shared" si="271"/>
        <v>3.4722222222223209E-3</v>
      </c>
      <c r="T290" s="156">
        <f t="shared" si="272"/>
        <v>1.3888888888888895E-2</v>
      </c>
      <c r="U290" s="149">
        <v>0</v>
      </c>
      <c r="V290" s="149">
        <f>INDEX('Počty dní'!A:E,MATCH(E290,'Počty dní'!C:C,0),4)</f>
        <v>195</v>
      </c>
      <c r="W290" s="157">
        <f t="shared" si="267"/>
        <v>0</v>
      </c>
      <c r="Z290" s="135"/>
      <c r="AA290" s="135"/>
    </row>
    <row r="291" spans="1:27" x14ac:dyDescent="0.25">
      <c r="A291" s="148">
        <v>420</v>
      </c>
      <c r="B291" s="149">
        <v>4020</v>
      </c>
      <c r="C291" s="149" t="s">
        <v>21</v>
      </c>
      <c r="D291" s="149">
        <v>10</v>
      </c>
      <c r="E291" s="150" t="str">
        <f>CONCATENATE(C291,D291)</f>
        <v>X10</v>
      </c>
      <c r="F291" s="149" t="s">
        <v>67</v>
      </c>
      <c r="G291" s="230">
        <v>19</v>
      </c>
      <c r="H291" s="149" t="str">
        <f>CONCATENATE(F291,"/",G291)</f>
        <v>XXX470/19</v>
      </c>
      <c r="I291" s="191" t="s">
        <v>28</v>
      </c>
      <c r="J291" s="152" t="s">
        <v>27</v>
      </c>
      <c r="K291" s="153">
        <v>0.51597222222222217</v>
      </c>
      <c r="L291" s="154">
        <v>0.51736111111111105</v>
      </c>
      <c r="M291" s="155" t="s">
        <v>61</v>
      </c>
      <c r="N291" s="154">
        <v>0.52013888888888882</v>
      </c>
      <c r="O291" s="155" t="s">
        <v>70</v>
      </c>
      <c r="P291" s="149" t="str">
        <f t="shared" si="268"/>
        <v>OK</v>
      </c>
      <c r="Q291" s="156">
        <f t="shared" si="269"/>
        <v>2.7777777777777679E-3</v>
      </c>
      <c r="R291" s="156">
        <f t="shared" si="270"/>
        <v>1.388888888888884E-3</v>
      </c>
      <c r="S291" s="156">
        <f t="shared" si="271"/>
        <v>4.1666666666666519E-3</v>
      </c>
      <c r="T291" s="156">
        <f t="shared" si="272"/>
        <v>2.0833333333332149E-3</v>
      </c>
      <c r="U291" s="149">
        <v>2.5</v>
      </c>
      <c r="V291" s="149">
        <f>INDEX('Počty dní'!A:E,MATCH(E291,'Počty dní'!C:C,0),4)</f>
        <v>195</v>
      </c>
      <c r="W291" s="157">
        <f t="shared" si="267"/>
        <v>487.5</v>
      </c>
      <c r="Z291" s="135"/>
      <c r="AA291" s="135"/>
    </row>
    <row r="292" spans="1:27" x14ac:dyDescent="0.25">
      <c r="A292" s="148">
        <v>420</v>
      </c>
      <c r="B292" s="149">
        <v>4020</v>
      </c>
      <c r="C292" s="149" t="s">
        <v>21</v>
      </c>
      <c r="D292" s="149"/>
      <c r="E292" s="150" t="str">
        <f>CONCATENATE(C292,D292)</f>
        <v>X</v>
      </c>
      <c r="F292" s="149" t="s">
        <v>67</v>
      </c>
      <c r="G292" s="230">
        <v>24</v>
      </c>
      <c r="H292" s="149" t="str">
        <f>CONCATENATE(F292,"/",G292)</f>
        <v>XXX470/24</v>
      </c>
      <c r="I292" s="191" t="s">
        <v>27</v>
      </c>
      <c r="J292" s="152" t="s">
        <v>27</v>
      </c>
      <c r="K292" s="153">
        <v>0.52013888888888882</v>
      </c>
      <c r="L292" s="154">
        <v>0.52083333333333337</v>
      </c>
      <c r="M292" s="155" t="s">
        <v>70</v>
      </c>
      <c r="N292" s="154">
        <v>0.5708333333333333</v>
      </c>
      <c r="O292" s="207" t="s">
        <v>69</v>
      </c>
      <c r="P292" s="149" t="str">
        <f t="shared" si="268"/>
        <v>OK</v>
      </c>
      <c r="Q292" s="156">
        <f t="shared" si="269"/>
        <v>4.9999999999999933E-2</v>
      </c>
      <c r="R292" s="156">
        <f t="shared" si="270"/>
        <v>6.94444444444553E-4</v>
      </c>
      <c r="S292" s="156">
        <f t="shared" si="271"/>
        <v>5.0694444444444486E-2</v>
      </c>
      <c r="T292" s="156">
        <f t="shared" si="272"/>
        <v>0</v>
      </c>
      <c r="U292" s="149">
        <v>36.4</v>
      </c>
      <c r="V292" s="149">
        <f>INDEX('Počty dní'!A:E,MATCH(E292,'Počty dní'!C:C,0),4)</f>
        <v>205</v>
      </c>
      <c r="W292" s="157">
        <f t="shared" si="267"/>
        <v>7462</v>
      </c>
      <c r="Z292" s="135"/>
      <c r="AA292" s="135"/>
    </row>
    <row r="293" spans="1:27" x14ac:dyDescent="0.25">
      <c r="A293" s="148">
        <v>420</v>
      </c>
      <c r="B293" s="149">
        <v>4020</v>
      </c>
      <c r="C293" s="149" t="s">
        <v>21</v>
      </c>
      <c r="D293" s="149"/>
      <c r="E293" s="150" t="str">
        <f>CONCATENATE(C293,D293)</f>
        <v>X</v>
      </c>
      <c r="F293" s="149" t="s">
        <v>67</v>
      </c>
      <c r="G293" s="230">
        <v>29</v>
      </c>
      <c r="H293" s="149" t="str">
        <f>CONCATENATE(F293,"/",G293)</f>
        <v>XXX470/29</v>
      </c>
      <c r="I293" s="191" t="s">
        <v>27</v>
      </c>
      <c r="J293" s="152" t="s">
        <v>27</v>
      </c>
      <c r="K293" s="153">
        <v>0.59166666666666667</v>
      </c>
      <c r="L293" s="154">
        <v>0.59375</v>
      </c>
      <c r="M293" s="207" t="s">
        <v>69</v>
      </c>
      <c r="N293" s="154">
        <v>0.64236111111111105</v>
      </c>
      <c r="O293" s="155" t="s">
        <v>70</v>
      </c>
      <c r="P293" s="149" t="str">
        <f t="shared" si="268"/>
        <v>OK</v>
      </c>
      <c r="Q293" s="156">
        <f t="shared" si="269"/>
        <v>4.8611111111111049E-2</v>
      </c>
      <c r="R293" s="156">
        <f t="shared" si="270"/>
        <v>2.0833333333333259E-3</v>
      </c>
      <c r="S293" s="156">
        <f t="shared" si="271"/>
        <v>5.0694444444444375E-2</v>
      </c>
      <c r="T293" s="156">
        <f t="shared" si="272"/>
        <v>2.083333333333337E-2</v>
      </c>
      <c r="U293" s="149">
        <v>34.1</v>
      </c>
      <c r="V293" s="149">
        <f>INDEX('Počty dní'!A:E,MATCH(E293,'Počty dní'!C:C,0),4)</f>
        <v>205</v>
      </c>
      <c r="W293" s="157">
        <f t="shared" si="267"/>
        <v>6990.5</v>
      </c>
      <c r="Z293" s="135"/>
      <c r="AA293" s="135"/>
    </row>
    <row r="294" spans="1:27" x14ac:dyDescent="0.25">
      <c r="A294" s="148">
        <v>420</v>
      </c>
      <c r="B294" s="149">
        <v>4020</v>
      </c>
      <c r="C294" s="149" t="s">
        <v>21</v>
      </c>
      <c r="D294" s="149"/>
      <c r="E294" s="150" t="str">
        <f t="shared" si="261"/>
        <v>X</v>
      </c>
      <c r="F294" s="149" t="s">
        <v>67</v>
      </c>
      <c r="G294" s="230">
        <v>36</v>
      </c>
      <c r="H294" s="149" t="str">
        <f t="shared" si="262"/>
        <v>XXX470/36</v>
      </c>
      <c r="I294" s="191" t="s">
        <v>28</v>
      </c>
      <c r="J294" s="152" t="s">
        <v>27</v>
      </c>
      <c r="K294" s="153">
        <v>0.68958333333333333</v>
      </c>
      <c r="L294" s="154">
        <v>0.69097222222222221</v>
      </c>
      <c r="M294" s="155" t="s">
        <v>70</v>
      </c>
      <c r="N294" s="154">
        <v>0.73749999999999993</v>
      </c>
      <c r="O294" s="207" t="s">
        <v>69</v>
      </c>
      <c r="P294" s="149" t="str">
        <f t="shared" si="268"/>
        <v>OK</v>
      </c>
      <c r="Q294" s="156">
        <f t="shared" si="269"/>
        <v>4.6527777777777724E-2</v>
      </c>
      <c r="R294" s="156">
        <f t="shared" si="270"/>
        <v>1.388888888888884E-3</v>
      </c>
      <c r="S294" s="156">
        <f t="shared" si="271"/>
        <v>4.7916666666666607E-2</v>
      </c>
      <c r="T294" s="156">
        <f t="shared" si="272"/>
        <v>4.7222222222222276E-2</v>
      </c>
      <c r="U294" s="149">
        <v>34.1</v>
      </c>
      <c r="V294" s="149">
        <f>INDEX('Počty dní'!A:E,MATCH(E294,'Počty dní'!C:C,0),4)</f>
        <v>205</v>
      </c>
      <c r="W294" s="157">
        <f t="shared" si="267"/>
        <v>6990.5</v>
      </c>
      <c r="Z294" s="135"/>
      <c r="AA294" s="135"/>
    </row>
    <row r="295" spans="1:27" x14ac:dyDescent="0.25">
      <c r="A295" s="148">
        <v>420</v>
      </c>
      <c r="B295" s="149">
        <v>4020</v>
      </c>
      <c r="C295" s="149" t="s">
        <v>21</v>
      </c>
      <c r="D295" s="149"/>
      <c r="E295" s="150" t="str">
        <f t="shared" si="261"/>
        <v>X</v>
      </c>
      <c r="F295" s="149" t="s">
        <v>67</v>
      </c>
      <c r="G295" s="230">
        <v>41</v>
      </c>
      <c r="H295" s="149" t="str">
        <f t="shared" si="262"/>
        <v>XXX470/41</v>
      </c>
      <c r="I295" s="191" t="s">
        <v>27</v>
      </c>
      <c r="J295" s="152" t="s">
        <v>27</v>
      </c>
      <c r="K295" s="153">
        <v>0.7583333333333333</v>
      </c>
      <c r="L295" s="154">
        <v>0.76041666666666663</v>
      </c>
      <c r="M295" s="207" t="s">
        <v>69</v>
      </c>
      <c r="N295" s="154">
        <v>0.80902777777777779</v>
      </c>
      <c r="O295" s="155" t="s">
        <v>70</v>
      </c>
      <c r="P295" s="149" t="str">
        <f t="shared" si="263"/>
        <v>OK</v>
      </c>
      <c r="Q295" s="156">
        <f t="shared" si="264"/>
        <v>4.861111111111116E-2</v>
      </c>
      <c r="R295" s="156">
        <f t="shared" si="265"/>
        <v>2.0833333333333259E-3</v>
      </c>
      <c r="S295" s="156">
        <f t="shared" si="266"/>
        <v>5.0694444444444486E-2</v>
      </c>
      <c r="T295" s="156">
        <f t="shared" ref="T295:T300" si="279">K295-N294</f>
        <v>2.083333333333337E-2</v>
      </c>
      <c r="U295" s="149">
        <v>34.1</v>
      </c>
      <c r="V295" s="149">
        <f>INDEX('Počty dní'!A:E,MATCH(E295,'Počty dní'!C:C,0),4)</f>
        <v>205</v>
      </c>
      <c r="W295" s="157">
        <f t="shared" si="267"/>
        <v>6990.5</v>
      </c>
      <c r="Z295" s="135"/>
      <c r="AA295" s="135"/>
    </row>
    <row r="296" spans="1:27" x14ac:dyDescent="0.25">
      <c r="A296" s="148">
        <v>420</v>
      </c>
      <c r="B296" s="149">
        <v>4020</v>
      </c>
      <c r="C296" s="149" t="s">
        <v>21</v>
      </c>
      <c r="D296" s="149"/>
      <c r="E296" s="150" t="str">
        <f>CONCATENATE(C296,D296)</f>
        <v>X</v>
      </c>
      <c r="F296" s="149" t="s">
        <v>33</v>
      </c>
      <c r="G296" s="230"/>
      <c r="H296" s="149" t="str">
        <f>CONCATENATE(F296,"/",G296)</f>
        <v>přejezd/</v>
      </c>
      <c r="I296" s="191"/>
      <c r="J296" s="152" t="s">
        <v>27</v>
      </c>
      <c r="K296" s="153">
        <v>0.80902777777777779</v>
      </c>
      <c r="L296" s="154">
        <v>0.80902777777777779</v>
      </c>
      <c r="M296" s="155" t="s">
        <v>70</v>
      </c>
      <c r="N296" s="154">
        <v>0.81111111111111101</v>
      </c>
      <c r="O296" s="149" t="s">
        <v>61</v>
      </c>
      <c r="P296" s="149" t="str">
        <f t="shared" si="263"/>
        <v>OK</v>
      </c>
      <c r="Q296" s="156">
        <f t="shared" si="264"/>
        <v>2.0833333333332149E-3</v>
      </c>
      <c r="R296" s="156">
        <f t="shared" si="265"/>
        <v>0</v>
      </c>
      <c r="S296" s="156">
        <f t="shared" si="266"/>
        <v>2.0833333333332149E-3</v>
      </c>
      <c r="T296" s="156">
        <f t="shared" si="279"/>
        <v>0</v>
      </c>
      <c r="U296" s="149">
        <v>0</v>
      </c>
      <c r="V296" s="149">
        <f>INDEX('Počty dní'!A:E,MATCH(E296,'Počty dní'!C:C,0),4)</f>
        <v>205</v>
      </c>
      <c r="W296" s="157">
        <f t="shared" si="267"/>
        <v>0</v>
      </c>
      <c r="Z296" s="135"/>
      <c r="AA296" s="135"/>
    </row>
    <row r="297" spans="1:27" x14ac:dyDescent="0.25">
      <c r="A297" s="148">
        <v>420</v>
      </c>
      <c r="B297" s="149">
        <v>4020</v>
      </c>
      <c r="C297" s="149" t="s">
        <v>21</v>
      </c>
      <c r="D297" s="149"/>
      <c r="E297" s="150" t="str">
        <f>CONCATENATE(C297,D297)</f>
        <v>X</v>
      </c>
      <c r="F297" s="149" t="s">
        <v>63</v>
      </c>
      <c r="G297" s="230">
        <v>22</v>
      </c>
      <c r="H297" s="149" t="str">
        <f>CONCATENATE(F297,"/",G297)</f>
        <v>XXX471/22</v>
      </c>
      <c r="I297" s="191" t="s">
        <v>28</v>
      </c>
      <c r="J297" s="152" t="s">
        <v>27</v>
      </c>
      <c r="K297" s="153">
        <v>0.81111111111111101</v>
      </c>
      <c r="L297" s="154">
        <v>0.8125</v>
      </c>
      <c r="M297" s="149" t="s">
        <v>61</v>
      </c>
      <c r="N297" s="154">
        <v>0.8256944444444444</v>
      </c>
      <c r="O297" s="155" t="s">
        <v>65</v>
      </c>
      <c r="P297" s="149" t="str">
        <f t="shared" si="263"/>
        <v>OK</v>
      </c>
      <c r="Q297" s="156">
        <f t="shared" si="264"/>
        <v>1.3194444444444398E-2</v>
      </c>
      <c r="R297" s="156">
        <f t="shared" si="265"/>
        <v>1.388888888888995E-3</v>
      </c>
      <c r="S297" s="156">
        <f t="shared" si="266"/>
        <v>1.4583333333333393E-2</v>
      </c>
      <c r="T297" s="156">
        <f t="shared" si="279"/>
        <v>0</v>
      </c>
      <c r="U297" s="149">
        <v>11.4</v>
      </c>
      <c r="V297" s="149">
        <f>INDEX('Počty dní'!A:E,MATCH(E297,'Počty dní'!C:C,0),4)</f>
        <v>205</v>
      </c>
      <c r="W297" s="157">
        <f>V297*U297</f>
        <v>2337</v>
      </c>
      <c r="Z297" s="135"/>
      <c r="AA297" s="135"/>
    </row>
    <row r="298" spans="1:27" x14ac:dyDescent="0.25">
      <c r="A298" s="148">
        <v>420</v>
      </c>
      <c r="B298" s="149">
        <v>4020</v>
      </c>
      <c r="C298" s="149" t="s">
        <v>21</v>
      </c>
      <c r="D298" s="149"/>
      <c r="E298" s="150" t="str">
        <f>CONCATENATE(C298,D298)</f>
        <v>X</v>
      </c>
      <c r="F298" s="149" t="s">
        <v>33</v>
      </c>
      <c r="G298" s="230"/>
      <c r="H298" s="149" t="str">
        <f>CONCATENATE(F298,"/",G298)</f>
        <v>přejezd/</v>
      </c>
      <c r="I298" s="191"/>
      <c r="J298" s="152" t="s">
        <v>27</v>
      </c>
      <c r="K298" s="153">
        <v>0.8256944444444444</v>
      </c>
      <c r="L298" s="154">
        <v>0.8256944444444444</v>
      </c>
      <c r="M298" s="155" t="s">
        <v>65</v>
      </c>
      <c r="N298" s="154">
        <v>0.83680555555555547</v>
      </c>
      <c r="O298" s="155" t="s">
        <v>70</v>
      </c>
      <c r="P298" s="149" t="str">
        <f t="shared" si="263"/>
        <v>OK</v>
      </c>
      <c r="Q298" s="156">
        <f t="shared" si="264"/>
        <v>1.1111111111111072E-2</v>
      </c>
      <c r="R298" s="156">
        <f t="shared" si="265"/>
        <v>0</v>
      </c>
      <c r="S298" s="156">
        <f t="shared" si="266"/>
        <v>1.1111111111111072E-2</v>
      </c>
      <c r="T298" s="156">
        <f t="shared" si="279"/>
        <v>0</v>
      </c>
      <c r="U298" s="149">
        <v>0</v>
      </c>
      <c r="V298" s="149">
        <f>INDEX('Počty dní'!A:E,MATCH(E298,'Počty dní'!C:C,0),4)</f>
        <v>205</v>
      </c>
      <c r="W298" s="157">
        <f>V298*U298</f>
        <v>0</v>
      </c>
      <c r="Z298" s="135"/>
      <c r="AA298" s="135"/>
    </row>
    <row r="299" spans="1:27" x14ac:dyDescent="0.25">
      <c r="A299" s="148">
        <v>420</v>
      </c>
      <c r="B299" s="149">
        <v>4020</v>
      </c>
      <c r="C299" s="149" t="s">
        <v>21</v>
      </c>
      <c r="D299" s="149"/>
      <c r="E299" s="150" t="str">
        <f t="shared" si="261"/>
        <v>X</v>
      </c>
      <c r="F299" s="149" t="s">
        <v>67</v>
      </c>
      <c r="G299" s="230">
        <v>44</v>
      </c>
      <c r="H299" s="149" t="str">
        <f t="shared" si="262"/>
        <v>XXX470/44</v>
      </c>
      <c r="I299" s="191" t="s">
        <v>28</v>
      </c>
      <c r="J299" s="152" t="s">
        <v>27</v>
      </c>
      <c r="K299" s="153">
        <v>0.86041666666666661</v>
      </c>
      <c r="L299" s="154">
        <v>0.86111111111111116</v>
      </c>
      <c r="M299" s="155" t="s">
        <v>70</v>
      </c>
      <c r="N299" s="154">
        <v>0.90416666666666667</v>
      </c>
      <c r="O299" s="207" t="s">
        <v>69</v>
      </c>
      <c r="P299" s="149" t="str">
        <f t="shared" si="263"/>
        <v>OK</v>
      </c>
      <c r="Q299" s="156">
        <f t="shared" si="264"/>
        <v>4.3055555555555514E-2</v>
      </c>
      <c r="R299" s="156">
        <f t="shared" si="265"/>
        <v>6.94444444444553E-4</v>
      </c>
      <c r="S299" s="156">
        <f t="shared" si="266"/>
        <v>4.3750000000000067E-2</v>
      </c>
      <c r="T299" s="156">
        <f t="shared" si="279"/>
        <v>2.3611111111111138E-2</v>
      </c>
      <c r="U299" s="149">
        <v>34.1</v>
      </c>
      <c r="V299" s="149">
        <f>INDEX('Počty dní'!A:E,MATCH(E299,'Počty dní'!C:C,0),4)</f>
        <v>205</v>
      </c>
      <c r="W299" s="157">
        <f t="shared" si="267"/>
        <v>6990.5</v>
      </c>
      <c r="Z299" s="135"/>
      <c r="AA299" s="135"/>
    </row>
    <row r="300" spans="1:27" ht="15.75" thickBot="1" x14ac:dyDescent="0.3">
      <c r="A300" s="148">
        <v>420</v>
      </c>
      <c r="B300" s="149">
        <v>4020</v>
      </c>
      <c r="C300" s="149" t="s">
        <v>21</v>
      </c>
      <c r="D300" s="149"/>
      <c r="E300" s="150" t="str">
        <f t="shared" si="261"/>
        <v>X</v>
      </c>
      <c r="F300" s="149" t="s">
        <v>67</v>
      </c>
      <c r="G300" s="230">
        <v>45</v>
      </c>
      <c r="H300" s="149" t="str">
        <f t="shared" si="262"/>
        <v>XXX470/45</v>
      </c>
      <c r="I300" s="191" t="s">
        <v>28</v>
      </c>
      <c r="J300" s="152" t="s">
        <v>27</v>
      </c>
      <c r="K300" s="153">
        <v>0.92499999999999993</v>
      </c>
      <c r="L300" s="154">
        <v>0.92708333333333337</v>
      </c>
      <c r="M300" s="207" t="s">
        <v>69</v>
      </c>
      <c r="N300" s="154">
        <v>0.97083333333333333</v>
      </c>
      <c r="O300" s="155" t="s">
        <v>70</v>
      </c>
      <c r="P300" s="149"/>
      <c r="Q300" s="156">
        <f t="shared" si="264"/>
        <v>4.3749999999999956E-2</v>
      </c>
      <c r="R300" s="156">
        <f t="shared" si="265"/>
        <v>2.083333333333437E-3</v>
      </c>
      <c r="S300" s="156">
        <f t="shared" si="266"/>
        <v>4.5833333333333393E-2</v>
      </c>
      <c r="T300" s="156">
        <f t="shared" si="279"/>
        <v>2.0833333333333259E-2</v>
      </c>
      <c r="U300" s="149">
        <v>34.1</v>
      </c>
      <c r="V300" s="149">
        <f>INDEX('Počty dní'!A:E,MATCH(E300,'Počty dní'!C:C,0),4)</f>
        <v>205</v>
      </c>
      <c r="W300" s="157">
        <f t="shared" si="267"/>
        <v>6990.5</v>
      </c>
      <c r="Z300" s="135"/>
      <c r="AA300" s="135"/>
    </row>
    <row r="301" spans="1:27" ht="15.75" thickBot="1" x14ac:dyDescent="0.3">
      <c r="A301" s="163" t="str">
        <f ca="1">CONCATENATE(INDIRECT("R[-3]C[0]",FALSE),"celkem")</f>
        <v>420celkem</v>
      </c>
      <c r="B301" s="164"/>
      <c r="C301" s="164" t="str">
        <f ca="1">INDIRECT("R[-1]C[12]",FALSE)</f>
        <v>Kamenice,Kamenička</v>
      </c>
      <c r="D301" s="165"/>
      <c r="E301" s="164"/>
      <c r="F301" s="165"/>
      <c r="G301" s="231"/>
      <c r="H301" s="166"/>
      <c r="I301" s="167"/>
      <c r="J301" s="168" t="str">
        <f ca="1">INDIRECT("R[-2]C[0]",FALSE)</f>
        <v>V</v>
      </c>
      <c r="K301" s="169"/>
      <c r="L301" s="170"/>
      <c r="M301" s="171"/>
      <c r="N301" s="170"/>
      <c r="O301" s="172"/>
      <c r="P301" s="164"/>
      <c r="Q301" s="173">
        <f>SUM(Q284:Q300)</f>
        <v>0.47986111111111074</v>
      </c>
      <c r="R301" s="173">
        <f>SUM(R284:R300)</f>
        <v>2.638888888888935E-2</v>
      </c>
      <c r="S301" s="173">
        <f>SUM(S284:S300)</f>
        <v>0.50625000000000009</v>
      </c>
      <c r="T301" s="173">
        <f>SUM(T284:T300)</f>
        <v>0.25416666666666654</v>
      </c>
      <c r="U301" s="174">
        <f>SUM(U284:U300)</f>
        <v>366.3</v>
      </c>
      <c r="V301" s="175"/>
      <c r="W301" s="176">
        <f>SUM(W284:W300)</f>
        <v>75066.5</v>
      </c>
      <c r="Z301" s="135"/>
      <c r="AA301" s="135"/>
    </row>
    <row r="302" spans="1:27" x14ac:dyDescent="0.25">
      <c r="A302" s="177"/>
      <c r="D302" s="178"/>
      <c r="F302" s="178"/>
      <c r="H302" s="179"/>
      <c r="I302" s="180"/>
      <c r="J302" s="181"/>
      <c r="K302" s="182"/>
      <c r="L302" s="183"/>
      <c r="M302" s="136"/>
      <c r="N302" s="183"/>
      <c r="O302" s="184"/>
      <c r="Q302" s="185"/>
      <c r="R302" s="185"/>
      <c r="S302" s="185"/>
      <c r="T302" s="185"/>
      <c r="U302" s="182"/>
      <c r="W302" s="182"/>
      <c r="Z302" s="135"/>
      <c r="AA302" s="135"/>
    </row>
    <row r="303" spans="1:27" ht="15.75" thickBot="1" x14ac:dyDescent="0.3">
      <c r="L303" s="187"/>
      <c r="Z303" s="135"/>
      <c r="AA303" s="135"/>
    </row>
    <row r="304" spans="1:27" x14ac:dyDescent="0.25">
      <c r="A304" s="138">
        <v>421</v>
      </c>
      <c r="B304" s="139">
        <v>4021</v>
      </c>
      <c r="C304" s="139" t="s">
        <v>21</v>
      </c>
      <c r="D304" s="139"/>
      <c r="E304" s="140" t="str">
        <f t="shared" ref="E304:E306" si="280">CONCATENATE(C304,D304)</f>
        <v>X</v>
      </c>
      <c r="F304" s="139" t="s">
        <v>63</v>
      </c>
      <c r="G304" s="229">
        <v>4</v>
      </c>
      <c r="H304" s="139" t="str">
        <f t="shared" ref="H304:H306" si="281">CONCATENATE(F304,"/",G304)</f>
        <v>XXX471/4</v>
      </c>
      <c r="I304" s="190" t="s">
        <v>28</v>
      </c>
      <c r="J304" s="142" t="s">
        <v>27</v>
      </c>
      <c r="K304" s="143">
        <v>0.22777777777777777</v>
      </c>
      <c r="L304" s="144">
        <v>0.22916666666666666</v>
      </c>
      <c r="M304" s="139" t="s">
        <v>61</v>
      </c>
      <c r="N304" s="144">
        <v>0.26111111111111113</v>
      </c>
      <c r="O304" s="145" t="s">
        <v>64</v>
      </c>
      <c r="P304" s="139" t="str">
        <f t="shared" ref="P304:P309" si="282">IF(M305=O304,"OK","POZOR")</f>
        <v>OK</v>
      </c>
      <c r="Q304" s="146">
        <f t="shared" ref="Q304:Q313" si="283">IF(ISNUMBER(G304),N304-L304,IF(F304="přejezd",N304-L304,0))</f>
        <v>3.194444444444447E-2</v>
      </c>
      <c r="R304" s="146">
        <f t="shared" ref="R304:R313" si="284">IF(ISNUMBER(G304),L304-K304,0)</f>
        <v>1.388888888888884E-3</v>
      </c>
      <c r="S304" s="146">
        <f t="shared" ref="S304:S313" si="285">Q304+R304</f>
        <v>3.3333333333333354E-2</v>
      </c>
      <c r="T304" s="146"/>
      <c r="U304" s="139">
        <v>30.1</v>
      </c>
      <c r="V304" s="139">
        <f>INDEX('Počty dní'!A:E,MATCH(E304,'Počty dní'!C:C,0),4)</f>
        <v>205</v>
      </c>
      <c r="W304" s="147">
        <f t="shared" ref="W304:W306" si="286">V304*U304</f>
        <v>6170.5</v>
      </c>
      <c r="Z304" s="135"/>
      <c r="AA304" s="135"/>
    </row>
    <row r="305" spans="1:27" x14ac:dyDescent="0.25">
      <c r="A305" s="148">
        <v>421</v>
      </c>
      <c r="B305" s="149">
        <v>4021</v>
      </c>
      <c r="C305" s="149" t="s">
        <v>21</v>
      </c>
      <c r="D305" s="149"/>
      <c r="E305" s="150" t="str">
        <f t="shared" si="280"/>
        <v>X</v>
      </c>
      <c r="F305" s="149" t="s">
        <v>63</v>
      </c>
      <c r="G305" s="230">
        <v>5</v>
      </c>
      <c r="H305" s="149" t="str">
        <f t="shared" si="281"/>
        <v>XXX471/5</v>
      </c>
      <c r="I305" s="191" t="s">
        <v>27</v>
      </c>
      <c r="J305" s="152" t="s">
        <v>27</v>
      </c>
      <c r="K305" s="153">
        <v>0.26250000000000001</v>
      </c>
      <c r="L305" s="154">
        <v>0.2638888888888889</v>
      </c>
      <c r="M305" s="155" t="s">
        <v>64</v>
      </c>
      <c r="N305" s="154">
        <v>0.2951388888888889</v>
      </c>
      <c r="O305" s="149" t="s">
        <v>61</v>
      </c>
      <c r="P305" s="149" t="str">
        <f t="shared" si="282"/>
        <v>OK</v>
      </c>
      <c r="Q305" s="156">
        <f t="shared" si="283"/>
        <v>3.125E-2</v>
      </c>
      <c r="R305" s="156">
        <f t="shared" si="284"/>
        <v>1.388888888888884E-3</v>
      </c>
      <c r="S305" s="156">
        <f t="shared" si="285"/>
        <v>3.2638888888888884E-2</v>
      </c>
      <c r="T305" s="156">
        <f t="shared" ref="T305:T313" si="287">K305-N304</f>
        <v>1.388888888888884E-3</v>
      </c>
      <c r="U305" s="149">
        <v>27.9</v>
      </c>
      <c r="V305" s="149">
        <f>INDEX('Počty dní'!A:E,MATCH(E305,'Počty dní'!C:C,0),4)</f>
        <v>205</v>
      </c>
      <c r="W305" s="157">
        <f t="shared" si="286"/>
        <v>5719.5</v>
      </c>
      <c r="Z305" s="135"/>
      <c r="AA305" s="135"/>
    </row>
    <row r="306" spans="1:27" x14ac:dyDescent="0.25">
      <c r="A306" s="148">
        <v>421</v>
      </c>
      <c r="B306" s="149">
        <v>4021</v>
      </c>
      <c r="C306" s="149" t="s">
        <v>21</v>
      </c>
      <c r="D306" s="149"/>
      <c r="E306" s="150" t="str">
        <f t="shared" si="280"/>
        <v>X</v>
      </c>
      <c r="F306" s="149" t="s">
        <v>60</v>
      </c>
      <c r="G306" s="230">
        <v>2</v>
      </c>
      <c r="H306" s="149" t="str">
        <f t="shared" si="281"/>
        <v>XXX472/2</v>
      </c>
      <c r="I306" s="191" t="s">
        <v>27</v>
      </c>
      <c r="J306" s="152" t="s">
        <v>27</v>
      </c>
      <c r="K306" s="153">
        <v>0.2951388888888889</v>
      </c>
      <c r="L306" s="154">
        <v>0.29722222222222222</v>
      </c>
      <c r="M306" s="149" t="s">
        <v>61</v>
      </c>
      <c r="N306" s="154">
        <v>0.31805555555555554</v>
      </c>
      <c r="O306" s="149" t="s">
        <v>26</v>
      </c>
      <c r="P306" s="149" t="str">
        <f t="shared" si="282"/>
        <v>OK</v>
      </c>
      <c r="Q306" s="156">
        <f t="shared" si="283"/>
        <v>2.0833333333333315E-2</v>
      </c>
      <c r="R306" s="156">
        <f t="shared" si="284"/>
        <v>2.0833333333333259E-3</v>
      </c>
      <c r="S306" s="156">
        <f t="shared" si="285"/>
        <v>2.2916666666666641E-2</v>
      </c>
      <c r="T306" s="156">
        <f t="shared" si="287"/>
        <v>0</v>
      </c>
      <c r="U306" s="149">
        <v>19.5</v>
      </c>
      <c r="V306" s="149">
        <f>INDEX('Počty dní'!A:E,MATCH(E306,'Počty dní'!C:C,0),4)</f>
        <v>205</v>
      </c>
      <c r="W306" s="157">
        <f t="shared" si="286"/>
        <v>3997.5</v>
      </c>
      <c r="Z306" s="135"/>
      <c r="AA306" s="135"/>
    </row>
    <row r="307" spans="1:27" x14ac:dyDescent="0.25">
      <c r="A307" s="148">
        <v>421</v>
      </c>
      <c r="B307" s="149">
        <v>4021</v>
      </c>
      <c r="C307" s="149" t="s">
        <v>21</v>
      </c>
      <c r="D307" s="149"/>
      <c r="E307" s="150" t="str">
        <f t="shared" ref="E307:E313" si="288">CONCATENATE(C307,D307)</f>
        <v>X</v>
      </c>
      <c r="F307" s="149" t="s">
        <v>67</v>
      </c>
      <c r="G307" s="230">
        <v>23</v>
      </c>
      <c r="H307" s="149" t="str">
        <f>CONCATENATE(F307,"/",G307)</f>
        <v>XXX470/23</v>
      </c>
      <c r="I307" s="191" t="s">
        <v>27</v>
      </c>
      <c r="J307" s="152" t="s">
        <v>27</v>
      </c>
      <c r="K307" s="153">
        <v>0.54861111111111105</v>
      </c>
      <c r="L307" s="154">
        <v>0.55208333333333337</v>
      </c>
      <c r="M307" s="149" t="s">
        <v>26</v>
      </c>
      <c r="N307" s="154">
        <v>0.58750000000000002</v>
      </c>
      <c r="O307" s="155" t="s">
        <v>22</v>
      </c>
      <c r="P307" s="149" t="str">
        <f t="shared" si="282"/>
        <v>OK</v>
      </c>
      <c r="Q307" s="156">
        <f t="shared" si="283"/>
        <v>3.5416666666666652E-2</v>
      </c>
      <c r="R307" s="156">
        <f t="shared" si="284"/>
        <v>3.4722222222223209E-3</v>
      </c>
      <c r="S307" s="156">
        <f t="shared" si="285"/>
        <v>3.8888888888888973E-2</v>
      </c>
      <c r="T307" s="156">
        <f t="shared" si="287"/>
        <v>0.23055555555555551</v>
      </c>
      <c r="U307" s="149">
        <v>30.9</v>
      </c>
      <c r="V307" s="149">
        <f>INDEX('Počty dní'!A:E,MATCH(E307,'Počty dní'!C:C,0),4)</f>
        <v>205</v>
      </c>
      <c r="W307" s="157">
        <f t="shared" ref="W307:W313" si="289">V307*U307</f>
        <v>6334.5</v>
      </c>
      <c r="Z307" s="135"/>
      <c r="AA307" s="135"/>
    </row>
    <row r="308" spans="1:27" x14ac:dyDescent="0.25">
      <c r="A308" s="148">
        <v>421</v>
      </c>
      <c r="B308" s="149">
        <v>4021</v>
      </c>
      <c r="C308" s="149" t="s">
        <v>21</v>
      </c>
      <c r="D308" s="149">
        <v>25</v>
      </c>
      <c r="E308" s="150" t="str">
        <f t="shared" si="288"/>
        <v>X25</v>
      </c>
      <c r="F308" s="149" t="s">
        <v>60</v>
      </c>
      <c r="G308" s="230">
        <v>8</v>
      </c>
      <c r="H308" s="149" t="str">
        <f>CONCATENATE(F308,"/",G308)</f>
        <v>XXX472/8</v>
      </c>
      <c r="I308" s="191" t="s">
        <v>28</v>
      </c>
      <c r="J308" s="152" t="s">
        <v>27</v>
      </c>
      <c r="K308" s="153">
        <v>0.58750000000000002</v>
      </c>
      <c r="L308" s="154">
        <v>0.58888888888888891</v>
      </c>
      <c r="M308" s="149" t="s">
        <v>22</v>
      </c>
      <c r="N308" s="154">
        <v>0.60902777777777783</v>
      </c>
      <c r="O308" s="149" t="s">
        <v>26</v>
      </c>
      <c r="P308" s="149" t="str">
        <f t="shared" si="282"/>
        <v>OK</v>
      </c>
      <c r="Q308" s="156">
        <f t="shared" si="283"/>
        <v>2.0138888888888928E-2</v>
      </c>
      <c r="R308" s="156">
        <f t="shared" si="284"/>
        <v>1.388888888888884E-3</v>
      </c>
      <c r="S308" s="156">
        <f t="shared" si="285"/>
        <v>2.1527777777777812E-2</v>
      </c>
      <c r="T308" s="156">
        <f t="shared" si="287"/>
        <v>0</v>
      </c>
      <c r="U308" s="149">
        <v>25</v>
      </c>
      <c r="V308" s="149">
        <f>INDEX('Počty dní'!A:E,MATCH(E308,'Počty dní'!C:C,0),4)</f>
        <v>205</v>
      </c>
      <c r="W308" s="157">
        <f t="shared" si="289"/>
        <v>5125</v>
      </c>
      <c r="Z308" s="135"/>
      <c r="AA308" s="135"/>
    </row>
    <row r="309" spans="1:27" x14ac:dyDescent="0.25">
      <c r="A309" s="148">
        <v>421</v>
      </c>
      <c r="B309" s="149">
        <v>4021</v>
      </c>
      <c r="C309" s="149" t="s">
        <v>21</v>
      </c>
      <c r="D309" s="149">
        <v>25</v>
      </c>
      <c r="E309" s="150" t="str">
        <f t="shared" si="288"/>
        <v>X25</v>
      </c>
      <c r="F309" s="149" t="s">
        <v>60</v>
      </c>
      <c r="G309" s="230">
        <v>7</v>
      </c>
      <c r="H309" s="149" t="str">
        <f>CONCATENATE(F309,"/",G309)</f>
        <v>XXX472/7</v>
      </c>
      <c r="I309" s="191" t="s">
        <v>27</v>
      </c>
      <c r="J309" s="152" t="s">
        <v>27</v>
      </c>
      <c r="K309" s="153">
        <v>0.61805555555555558</v>
      </c>
      <c r="L309" s="154">
        <v>0.62152777777777779</v>
      </c>
      <c r="M309" s="149" t="s">
        <v>26</v>
      </c>
      <c r="N309" s="154">
        <v>0.64374999999999993</v>
      </c>
      <c r="O309" s="149" t="s">
        <v>61</v>
      </c>
      <c r="P309" s="149" t="str">
        <f t="shared" si="282"/>
        <v>OK</v>
      </c>
      <c r="Q309" s="156">
        <f t="shared" si="283"/>
        <v>2.2222222222222143E-2</v>
      </c>
      <c r="R309" s="156">
        <f t="shared" si="284"/>
        <v>3.4722222222222099E-3</v>
      </c>
      <c r="S309" s="156">
        <f t="shared" si="285"/>
        <v>2.5694444444444353E-2</v>
      </c>
      <c r="T309" s="156">
        <f t="shared" si="287"/>
        <v>9.0277777777777457E-3</v>
      </c>
      <c r="U309" s="149">
        <v>19.5</v>
      </c>
      <c r="V309" s="149">
        <f>INDEX('Počty dní'!A:E,MATCH(E309,'Počty dní'!C:C,0),4)</f>
        <v>205</v>
      </c>
      <c r="W309" s="157">
        <f t="shared" si="289"/>
        <v>3997.5</v>
      </c>
      <c r="Z309" s="135"/>
      <c r="AA309" s="135"/>
    </row>
    <row r="310" spans="1:27" x14ac:dyDescent="0.25">
      <c r="A310" s="148">
        <v>421</v>
      </c>
      <c r="B310" s="149">
        <v>4021</v>
      </c>
      <c r="C310" s="149" t="s">
        <v>21</v>
      </c>
      <c r="D310" s="149"/>
      <c r="E310" s="150" t="str">
        <f t="shared" si="288"/>
        <v>X</v>
      </c>
      <c r="F310" s="149" t="s">
        <v>63</v>
      </c>
      <c r="G310" s="230">
        <v>16</v>
      </c>
      <c r="H310" s="149" t="str">
        <f>CONCATENATE(F310,"/",G310)</f>
        <v>XXX471/16</v>
      </c>
      <c r="I310" s="191" t="s">
        <v>28</v>
      </c>
      <c r="J310" s="152" t="s">
        <v>27</v>
      </c>
      <c r="K310" s="153">
        <v>0.64374999999999993</v>
      </c>
      <c r="L310" s="154">
        <v>0.64583333333333337</v>
      </c>
      <c r="M310" s="149" t="s">
        <v>61</v>
      </c>
      <c r="N310" s="154">
        <v>0.68472222222222223</v>
      </c>
      <c r="O310" s="155" t="s">
        <v>64</v>
      </c>
      <c r="P310" s="149" t="str">
        <f>IF(M311=O310,"OK","POZOR")</f>
        <v>OK</v>
      </c>
      <c r="Q310" s="156">
        <f t="shared" si="283"/>
        <v>3.8888888888888862E-2</v>
      </c>
      <c r="R310" s="156">
        <f t="shared" si="284"/>
        <v>2.083333333333437E-3</v>
      </c>
      <c r="S310" s="156">
        <f t="shared" si="285"/>
        <v>4.0972222222222299E-2</v>
      </c>
      <c r="T310" s="156">
        <f t="shared" si="287"/>
        <v>0</v>
      </c>
      <c r="U310" s="149">
        <v>36.700000000000003</v>
      </c>
      <c r="V310" s="149">
        <f>INDEX('Počty dní'!A:E,MATCH(E310,'Počty dní'!C:C,0),4)</f>
        <v>205</v>
      </c>
      <c r="W310" s="157">
        <f t="shared" si="289"/>
        <v>7523.5000000000009</v>
      </c>
      <c r="Z310" s="135"/>
      <c r="AA310" s="135"/>
    </row>
    <row r="311" spans="1:27" x14ac:dyDescent="0.25">
      <c r="A311" s="148">
        <v>421</v>
      </c>
      <c r="B311" s="149">
        <v>4021</v>
      </c>
      <c r="C311" s="149" t="s">
        <v>21</v>
      </c>
      <c r="D311" s="149"/>
      <c r="E311" s="150" t="str">
        <f t="shared" si="288"/>
        <v>X</v>
      </c>
      <c r="F311" s="149" t="s">
        <v>63</v>
      </c>
      <c r="G311" s="230">
        <v>17</v>
      </c>
      <c r="H311" s="149" t="str">
        <f>CONCATENATE(F311,"/",G311)</f>
        <v>XXX471/17</v>
      </c>
      <c r="I311" s="191" t="s">
        <v>28</v>
      </c>
      <c r="J311" s="152" t="s">
        <v>27</v>
      </c>
      <c r="K311" s="153">
        <v>0.69097222222222221</v>
      </c>
      <c r="L311" s="154">
        <v>0.69444444444444453</v>
      </c>
      <c r="M311" s="155" t="s">
        <v>64</v>
      </c>
      <c r="N311" s="154">
        <v>0.72638888888888886</v>
      </c>
      <c r="O311" s="149" t="s">
        <v>61</v>
      </c>
      <c r="P311" s="149" t="str">
        <f t="shared" ref="P311:P312" si="290">IF(M312=O311,"OK","POZOR")</f>
        <v>OK</v>
      </c>
      <c r="Q311" s="156">
        <f t="shared" si="283"/>
        <v>3.1944444444444331E-2</v>
      </c>
      <c r="R311" s="156">
        <f t="shared" si="284"/>
        <v>3.4722222222223209E-3</v>
      </c>
      <c r="S311" s="156">
        <f t="shared" si="285"/>
        <v>3.5416666666666652E-2</v>
      </c>
      <c r="T311" s="156">
        <f t="shared" si="287"/>
        <v>6.2499999999999778E-3</v>
      </c>
      <c r="U311" s="149">
        <v>30.1</v>
      </c>
      <c r="V311" s="149">
        <f>INDEX('Počty dní'!A:E,MATCH(E311,'Počty dní'!C:C,0),4)</f>
        <v>205</v>
      </c>
      <c r="W311" s="157">
        <f t="shared" si="289"/>
        <v>6170.5</v>
      </c>
      <c r="Z311" s="135"/>
      <c r="AA311" s="135"/>
    </row>
    <row r="312" spans="1:27" x14ac:dyDescent="0.25">
      <c r="A312" s="148">
        <v>421</v>
      </c>
      <c r="B312" s="149">
        <v>4021</v>
      </c>
      <c r="C312" s="149" t="s">
        <v>21</v>
      </c>
      <c r="D312" s="149"/>
      <c r="E312" s="150" t="str">
        <f t="shared" si="288"/>
        <v>X</v>
      </c>
      <c r="F312" s="149" t="s">
        <v>63</v>
      </c>
      <c r="G312" s="230">
        <v>20</v>
      </c>
      <c r="H312" s="149" t="str">
        <f t="shared" ref="H312" si="291">CONCATENATE(F312,"/",G312)</f>
        <v>XXX471/20</v>
      </c>
      <c r="I312" s="191" t="s">
        <v>28</v>
      </c>
      <c r="J312" s="152" t="s">
        <v>27</v>
      </c>
      <c r="K312" s="153">
        <v>0.72777777777777775</v>
      </c>
      <c r="L312" s="154">
        <v>0.72916666666666663</v>
      </c>
      <c r="M312" s="149" t="s">
        <v>61</v>
      </c>
      <c r="N312" s="154">
        <v>0.76111111111111107</v>
      </c>
      <c r="O312" s="155" t="s">
        <v>64</v>
      </c>
      <c r="P312" s="149" t="str">
        <f t="shared" si="290"/>
        <v>OK</v>
      </c>
      <c r="Q312" s="156">
        <f t="shared" si="283"/>
        <v>3.1944444444444442E-2</v>
      </c>
      <c r="R312" s="156">
        <f t="shared" si="284"/>
        <v>1.388888888888884E-3</v>
      </c>
      <c r="S312" s="156">
        <f t="shared" si="285"/>
        <v>3.3333333333333326E-2</v>
      </c>
      <c r="T312" s="156">
        <f t="shared" si="287"/>
        <v>1.388888888888884E-3</v>
      </c>
      <c r="U312" s="149">
        <v>30.1</v>
      </c>
      <c r="V312" s="149">
        <f>INDEX('Počty dní'!A:E,MATCH(E312,'Počty dní'!C:C,0),4)</f>
        <v>205</v>
      </c>
      <c r="W312" s="157">
        <f t="shared" si="289"/>
        <v>6170.5</v>
      </c>
      <c r="Z312" s="135"/>
      <c r="AA312" s="135"/>
    </row>
    <row r="313" spans="1:27" ht="15.75" thickBot="1" x14ac:dyDescent="0.3">
      <c r="A313" s="148">
        <v>421</v>
      </c>
      <c r="B313" s="149">
        <v>4021</v>
      </c>
      <c r="C313" s="149" t="s">
        <v>21</v>
      </c>
      <c r="D313" s="149"/>
      <c r="E313" s="150" t="str">
        <f t="shared" si="288"/>
        <v>X</v>
      </c>
      <c r="F313" s="149" t="s">
        <v>63</v>
      </c>
      <c r="G313" s="230">
        <v>19</v>
      </c>
      <c r="H313" s="149" t="str">
        <f>CONCATENATE(F313,"/",G313)</f>
        <v>XXX471/19</v>
      </c>
      <c r="I313" s="191" t="s">
        <v>28</v>
      </c>
      <c r="J313" s="152" t="s">
        <v>27</v>
      </c>
      <c r="K313" s="153">
        <v>0.77638888888888891</v>
      </c>
      <c r="L313" s="154">
        <v>0.77777777777777779</v>
      </c>
      <c r="M313" s="155" t="s">
        <v>64</v>
      </c>
      <c r="N313" s="154">
        <v>0.80972222222222223</v>
      </c>
      <c r="O313" s="149" t="s">
        <v>61</v>
      </c>
      <c r="P313" s="149"/>
      <c r="Q313" s="156">
        <f t="shared" si="283"/>
        <v>3.1944444444444442E-2</v>
      </c>
      <c r="R313" s="156">
        <f t="shared" si="284"/>
        <v>1.388888888888884E-3</v>
      </c>
      <c r="S313" s="156">
        <f t="shared" si="285"/>
        <v>3.3333333333333326E-2</v>
      </c>
      <c r="T313" s="156">
        <f t="shared" si="287"/>
        <v>1.5277777777777835E-2</v>
      </c>
      <c r="U313" s="149">
        <v>30.1</v>
      </c>
      <c r="V313" s="149">
        <f>INDEX('Počty dní'!A:E,MATCH(E313,'Počty dní'!C:C,0),4)</f>
        <v>205</v>
      </c>
      <c r="W313" s="157">
        <f t="shared" si="289"/>
        <v>6170.5</v>
      </c>
      <c r="Z313" s="135"/>
      <c r="AA313" s="135"/>
    </row>
    <row r="314" spans="1:27" ht="15.75" thickBot="1" x14ac:dyDescent="0.3">
      <c r="A314" s="163" t="str">
        <f ca="1">CONCATENATE(INDIRECT("R[-3]C[0]",FALSE),"celkem")</f>
        <v>421celkem</v>
      </c>
      <c r="B314" s="164"/>
      <c r="C314" s="164" t="str">
        <f ca="1">INDIRECT("R[-1]C[12]",FALSE)</f>
        <v>Kamenice,,škola</v>
      </c>
      <c r="D314" s="165"/>
      <c r="E314" s="164"/>
      <c r="F314" s="165"/>
      <c r="G314" s="231"/>
      <c r="H314" s="166"/>
      <c r="I314" s="167"/>
      <c r="J314" s="168" t="str">
        <f ca="1">INDIRECT("R[-2]C[0]",FALSE)</f>
        <v>V</v>
      </c>
      <c r="K314" s="169"/>
      <c r="L314" s="170"/>
      <c r="M314" s="171"/>
      <c r="N314" s="170"/>
      <c r="O314" s="172"/>
      <c r="P314" s="164"/>
      <c r="Q314" s="173">
        <f>SUM(Q304:Q313)</f>
        <v>0.29652777777777761</v>
      </c>
      <c r="R314" s="173">
        <f t="shared" ref="R314:T314" si="292">SUM(R304:R313)</f>
        <v>2.1527777777778034E-2</v>
      </c>
      <c r="S314" s="173">
        <f t="shared" si="292"/>
        <v>0.31805555555555565</v>
      </c>
      <c r="T314" s="173">
        <f t="shared" si="292"/>
        <v>0.26388888888888884</v>
      </c>
      <c r="U314" s="174">
        <f>SUM(U304:U313)</f>
        <v>279.90000000000003</v>
      </c>
      <c r="V314" s="175"/>
      <c r="W314" s="176">
        <f>SUM(W304:W313)</f>
        <v>57379.5</v>
      </c>
      <c r="Z314" s="135"/>
      <c r="AA314" s="135"/>
    </row>
    <row r="315" spans="1:27" x14ac:dyDescent="0.25">
      <c r="A315" s="177"/>
      <c r="D315" s="178"/>
      <c r="F315" s="178"/>
      <c r="H315" s="179"/>
      <c r="I315" s="180"/>
      <c r="J315" s="181"/>
      <c r="K315" s="182"/>
      <c r="L315" s="183"/>
      <c r="M315" s="136"/>
      <c r="N315" s="183"/>
      <c r="O315" s="184"/>
      <c r="Q315" s="185"/>
      <c r="R315" s="185"/>
      <c r="S315" s="185"/>
      <c r="T315" s="185"/>
      <c r="U315" s="182"/>
      <c r="W315" s="182"/>
      <c r="Z315" s="135"/>
      <c r="AA315" s="135"/>
    </row>
    <row r="316" spans="1:27" ht="15.75" thickBot="1" x14ac:dyDescent="0.3">
      <c r="L316" s="187"/>
      <c r="N316" s="187"/>
      <c r="O316" s="188"/>
      <c r="Z316" s="135"/>
      <c r="AA316" s="135"/>
    </row>
    <row r="317" spans="1:27" x14ac:dyDescent="0.25">
      <c r="A317" s="138">
        <v>422</v>
      </c>
      <c r="B317" s="139">
        <v>4022</v>
      </c>
      <c r="C317" s="139" t="s">
        <v>21</v>
      </c>
      <c r="D317" s="139">
        <v>25</v>
      </c>
      <c r="E317" s="140" t="str">
        <f t="shared" ref="E317:E320" si="293">CONCATENATE(C317,D317)</f>
        <v>X25</v>
      </c>
      <c r="F317" s="139" t="s">
        <v>63</v>
      </c>
      <c r="G317" s="229">
        <v>6</v>
      </c>
      <c r="H317" s="139" t="str">
        <f t="shared" ref="H317:H320" si="294">CONCATENATE(F317,"/",G317)</f>
        <v>XXX471/6</v>
      </c>
      <c r="I317" s="190" t="s">
        <v>27</v>
      </c>
      <c r="J317" s="142" t="s">
        <v>27</v>
      </c>
      <c r="K317" s="143">
        <v>0.26944444444444443</v>
      </c>
      <c r="L317" s="144">
        <v>0.27083333333333331</v>
      </c>
      <c r="M317" s="139" t="s">
        <v>61</v>
      </c>
      <c r="N317" s="144">
        <v>0.30555555555555552</v>
      </c>
      <c r="O317" s="145" t="s">
        <v>64</v>
      </c>
      <c r="P317" s="139" t="str">
        <f t="shared" ref="P317:P324" si="295">IF(M318=O317,"OK","POZOR")</f>
        <v>OK</v>
      </c>
      <c r="Q317" s="146">
        <f t="shared" ref="Q317:Q325" si="296">IF(ISNUMBER(G317),N317-L317,IF(F317="přejezd",N317-L317,0))</f>
        <v>3.472222222222221E-2</v>
      </c>
      <c r="R317" s="146">
        <f t="shared" ref="R317:R325" si="297">IF(ISNUMBER(G317),L317-K317,0)</f>
        <v>1.388888888888884E-3</v>
      </c>
      <c r="S317" s="146">
        <f t="shared" ref="S317:S325" si="298">Q317+R317</f>
        <v>3.6111111111111094E-2</v>
      </c>
      <c r="T317" s="146"/>
      <c r="U317" s="139">
        <v>30.7</v>
      </c>
      <c r="V317" s="139">
        <f>INDEX('Počty dní'!A:E,MATCH(E317,'Počty dní'!C:C,0),4)</f>
        <v>205</v>
      </c>
      <c r="W317" s="147">
        <f t="shared" ref="W317:W324" si="299">V317*U317</f>
        <v>6293.5</v>
      </c>
      <c r="Z317" s="135"/>
      <c r="AA317" s="135"/>
    </row>
    <row r="318" spans="1:27" x14ac:dyDescent="0.25">
      <c r="A318" s="148">
        <v>422</v>
      </c>
      <c r="B318" s="149">
        <v>4022</v>
      </c>
      <c r="C318" s="149" t="s">
        <v>21</v>
      </c>
      <c r="D318" s="149"/>
      <c r="E318" s="150" t="str">
        <f t="shared" si="293"/>
        <v>X</v>
      </c>
      <c r="F318" s="149" t="s">
        <v>63</v>
      </c>
      <c r="G318" s="230">
        <v>7</v>
      </c>
      <c r="H318" s="149" t="str">
        <f t="shared" si="294"/>
        <v>XXX471/7</v>
      </c>
      <c r="I318" s="191" t="s">
        <v>28</v>
      </c>
      <c r="J318" s="152" t="s">
        <v>27</v>
      </c>
      <c r="K318" s="153">
        <v>0.38194444444444442</v>
      </c>
      <c r="L318" s="154">
        <v>0.3840277777777778</v>
      </c>
      <c r="M318" s="155" t="s">
        <v>64</v>
      </c>
      <c r="N318" s="154">
        <v>0.41597222222222219</v>
      </c>
      <c r="O318" s="149" t="s">
        <v>61</v>
      </c>
      <c r="P318" s="149" t="str">
        <f t="shared" si="295"/>
        <v>OK</v>
      </c>
      <c r="Q318" s="156">
        <f t="shared" si="296"/>
        <v>3.1944444444444386E-2</v>
      </c>
      <c r="R318" s="156">
        <f t="shared" si="297"/>
        <v>2.0833333333333814E-3</v>
      </c>
      <c r="S318" s="156">
        <f t="shared" si="298"/>
        <v>3.4027777777777768E-2</v>
      </c>
      <c r="T318" s="156">
        <f t="shared" ref="T318:T325" si="300">K318-N317</f>
        <v>7.6388888888888895E-2</v>
      </c>
      <c r="U318" s="149">
        <v>30.1</v>
      </c>
      <c r="V318" s="149">
        <f>INDEX('Počty dní'!A:E,MATCH(E318,'Počty dní'!C:C,0),4)</f>
        <v>205</v>
      </c>
      <c r="W318" s="157">
        <f t="shared" si="299"/>
        <v>6170.5</v>
      </c>
      <c r="Z318" s="135"/>
      <c r="AA318" s="135"/>
    </row>
    <row r="319" spans="1:27" x14ac:dyDescent="0.25">
      <c r="A319" s="148">
        <v>422</v>
      </c>
      <c r="B319" s="149">
        <v>4022</v>
      </c>
      <c r="C319" s="149" t="s">
        <v>21</v>
      </c>
      <c r="D319" s="149"/>
      <c r="E319" s="150" t="str">
        <f t="shared" si="293"/>
        <v>X</v>
      </c>
      <c r="F319" s="149" t="s">
        <v>63</v>
      </c>
      <c r="G319" s="230">
        <v>8</v>
      </c>
      <c r="H319" s="149" t="str">
        <f t="shared" si="294"/>
        <v>XXX471/8</v>
      </c>
      <c r="I319" s="191" t="s">
        <v>28</v>
      </c>
      <c r="J319" s="152" t="s">
        <v>27</v>
      </c>
      <c r="K319" s="153">
        <v>0.41597222222222219</v>
      </c>
      <c r="L319" s="154">
        <v>0.41666666666666669</v>
      </c>
      <c r="M319" s="149" t="s">
        <v>61</v>
      </c>
      <c r="N319" s="154">
        <v>0.44861111111111113</v>
      </c>
      <c r="O319" s="155" t="s">
        <v>64</v>
      </c>
      <c r="P319" s="149" t="str">
        <f t="shared" si="295"/>
        <v>OK</v>
      </c>
      <c r="Q319" s="156">
        <f t="shared" si="296"/>
        <v>3.1944444444444442E-2</v>
      </c>
      <c r="R319" s="156">
        <f t="shared" si="297"/>
        <v>6.9444444444449749E-4</v>
      </c>
      <c r="S319" s="156">
        <f t="shared" si="298"/>
        <v>3.2638888888888939E-2</v>
      </c>
      <c r="T319" s="156">
        <f t="shared" si="300"/>
        <v>0</v>
      </c>
      <c r="U319" s="149">
        <v>30.1</v>
      </c>
      <c r="V319" s="149">
        <f>INDEX('Počty dní'!A:E,MATCH(E319,'Počty dní'!C:C,0),4)</f>
        <v>205</v>
      </c>
      <c r="W319" s="157">
        <f t="shared" si="299"/>
        <v>6170.5</v>
      </c>
      <c r="Z319" s="135"/>
      <c r="AA319" s="135"/>
    </row>
    <row r="320" spans="1:27" x14ac:dyDescent="0.25">
      <c r="A320" s="148">
        <v>422</v>
      </c>
      <c r="B320" s="149">
        <v>4022</v>
      </c>
      <c r="C320" s="149" t="s">
        <v>21</v>
      </c>
      <c r="D320" s="149"/>
      <c r="E320" s="150" t="str">
        <f t="shared" si="293"/>
        <v>X</v>
      </c>
      <c r="F320" s="149" t="s">
        <v>63</v>
      </c>
      <c r="G320" s="230">
        <v>9</v>
      </c>
      <c r="H320" s="149" t="str">
        <f t="shared" si="294"/>
        <v>XXX471/9</v>
      </c>
      <c r="I320" s="191" t="s">
        <v>28</v>
      </c>
      <c r="J320" s="152" t="s">
        <v>27</v>
      </c>
      <c r="K320" s="153">
        <v>0.48402777777777778</v>
      </c>
      <c r="L320" s="154">
        <v>0.4861111111111111</v>
      </c>
      <c r="M320" s="155" t="s">
        <v>64</v>
      </c>
      <c r="N320" s="154">
        <v>0.5180555555555556</v>
      </c>
      <c r="O320" s="149" t="s">
        <v>61</v>
      </c>
      <c r="P320" s="149" t="str">
        <f t="shared" si="295"/>
        <v>OK</v>
      </c>
      <c r="Q320" s="156">
        <f t="shared" si="296"/>
        <v>3.1944444444444497E-2</v>
      </c>
      <c r="R320" s="156">
        <f t="shared" si="297"/>
        <v>2.0833333333333259E-3</v>
      </c>
      <c r="S320" s="156">
        <f t="shared" si="298"/>
        <v>3.4027777777777823E-2</v>
      </c>
      <c r="T320" s="156">
        <f t="shared" si="300"/>
        <v>3.5416666666666652E-2</v>
      </c>
      <c r="U320" s="149">
        <v>30.1</v>
      </c>
      <c r="V320" s="149">
        <f>INDEX('Počty dní'!A:E,MATCH(E320,'Počty dní'!C:C,0),4)</f>
        <v>205</v>
      </c>
      <c r="W320" s="157">
        <f t="shared" si="299"/>
        <v>6170.5</v>
      </c>
      <c r="Z320" s="135"/>
      <c r="AA320" s="135"/>
    </row>
    <row r="321" spans="1:27" x14ac:dyDescent="0.25">
      <c r="A321" s="148">
        <v>422</v>
      </c>
      <c r="B321" s="149">
        <v>4022</v>
      </c>
      <c r="C321" s="149" t="s">
        <v>21</v>
      </c>
      <c r="D321" s="149"/>
      <c r="E321" s="150" t="str">
        <f>CONCATENATE(C321,D321)</f>
        <v>X</v>
      </c>
      <c r="F321" s="149" t="s">
        <v>63</v>
      </c>
      <c r="G321" s="230">
        <v>10</v>
      </c>
      <c r="H321" s="149" t="str">
        <f>CONCATENATE(F321,"/",G321)</f>
        <v>XXX471/10</v>
      </c>
      <c r="I321" s="191" t="s">
        <v>28</v>
      </c>
      <c r="J321" s="152" t="s">
        <v>27</v>
      </c>
      <c r="K321" s="153">
        <v>0.5180555555555556</v>
      </c>
      <c r="L321" s="154">
        <v>0.52083333333333337</v>
      </c>
      <c r="M321" s="149" t="s">
        <v>61</v>
      </c>
      <c r="N321" s="154">
        <v>0.55972222222222223</v>
      </c>
      <c r="O321" s="155" t="s">
        <v>64</v>
      </c>
      <c r="P321" s="149" t="str">
        <f t="shared" si="295"/>
        <v>OK</v>
      </c>
      <c r="Q321" s="156">
        <f t="shared" si="296"/>
        <v>3.8888888888888862E-2</v>
      </c>
      <c r="R321" s="156">
        <f t="shared" si="297"/>
        <v>2.7777777777777679E-3</v>
      </c>
      <c r="S321" s="156">
        <f t="shared" si="298"/>
        <v>4.166666666666663E-2</v>
      </c>
      <c r="T321" s="156">
        <f t="shared" si="300"/>
        <v>0</v>
      </c>
      <c r="U321" s="149">
        <v>35.9</v>
      </c>
      <c r="V321" s="149">
        <f>INDEX('Počty dní'!A:E,MATCH(E321,'Počty dní'!C:C,0),4)</f>
        <v>205</v>
      </c>
      <c r="W321" s="157">
        <f t="shared" si="299"/>
        <v>7359.5</v>
      </c>
      <c r="Z321" s="135"/>
      <c r="AA321" s="135"/>
    </row>
    <row r="322" spans="1:27" x14ac:dyDescent="0.25">
      <c r="A322" s="148">
        <v>422</v>
      </c>
      <c r="B322" s="149">
        <v>4022</v>
      </c>
      <c r="C322" s="149" t="s">
        <v>21</v>
      </c>
      <c r="D322" s="149">
        <v>25</v>
      </c>
      <c r="E322" s="150" t="str">
        <f>CONCATENATE(C322,D322)</f>
        <v>X25</v>
      </c>
      <c r="F322" s="149" t="s">
        <v>63</v>
      </c>
      <c r="G322" s="230">
        <v>11</v>
      </c>
      <c r="H322" s="149" t="str">
        <f>CONCATENATE(F322,"/",G322)</f>
        <v>XXX471/11</v>
      </c>
      <c r="I322" s="191" t="s">
        <v>27</v>
      </c>
      <c r="J322" s="152" t="s">
        <v>27</v>
      </c>
      <c r="K322" s="153">
        <v>0.56666666666666665</v>
      </c>
      <c r="L322" s="154">
        <v>0.56944444444444442</v>
      </c>
      <c r="M322" s="155" t="s">
        <v>64</v>
      </c>
      <c r="N322" s="154">
        <v>0.6</v>
      </c>
      <c r="O322" s="149" t="s">
        <v>66</v>
      </c>
      <c r="P322" s="149" t="str">
        <f t="shared" si="295"/>
        <v>OK</v>
      </c>
      <c r="Q322" s="156">
        <f t="shared" si="296"/>
        <v>3.0555555555555558E-2</v>
      </c>
      <c r="R322" s="156">
        <f t="shared" si="297"/>
        <v>2.7777777777777679E-3</v>
      </c>
      <c r="S322" s="156">
        <f t="shared" si="298"/>
        <v>3.3333333333333326E-2</v>
      </c>
      <c r="T322" s="156">
        <f t="shared" si="300"/>
        <v>6.9444444444444198E-3</v>
      </c>
      <c r="U322" s="149">
        <v>29.7</v>
      </c>
      <c r="V322" s="149">
        <f>INDEX('Počty dní'!A:E,MATCH(E322,'Počty dní'!C:C,0),4)</f>
        <v>205</v>
      </c>
      <c r="W322" s="157">
        <f t="shared" si="299"/>
        <v>6088.5</v>
      </c>
      <c r="Z322" s="135"/>
      <c r="AA322" s="135"/>
    </row>
    <row r="323" spans="1:27" x14ac:dyDescent="0.25">
      <c r="A323" s="148">
        <v>422</v>
      </c>
      <c r="B323" s="149">
        <v>4022</v>
      </c>
      <c r="C323" s="149" t="s">
        <v>21</v>
      </c>
      <c r="D323" s="149">
        <v>25</v>
      </c>
      <c r="E323" s="150" t="str">
        <f>CONCATENATE(C323,D323)</f>
        <v>X25</v>
      </c>
      <c r="F323" s="149" t="s">
        <v>67</v>
      </c>
      <c r="G323" s="230">
        <v>30</v>
      </c>
      <c r="H323" s="149" t="str">
        <f t="shared" ref="H323" si="301">CONCATENATE(F323,"/",G323)</f>
        <v>XXX470/30</v>
      </c>
      <c r="I323" s="191" t="s">
        <v>28</v>
      </c>
      <c r="J323" s="152" t="s">
        <v>27</v>
      </c>
      <c r="K323" s="153">
        <v>0.60902777777777783</v>
      </c>
      <c r="L323" s="154">
        <v>0.61041666666666672</v>
      </c>
      <c r="M323" s="149" t="s">
        <v>66</v>
      </c>
      <c r="N323" s="154">
        <v>0.63541666666666663</v>
      </c>
      <c r="O323" s="149" t="s">
        <v>26</v>
      </c>
      <c r="P323" s="149" t="str">
        <f t="shared" si="295"/>
        <v>OK</v>
      </c>
      <c r="Q323" s="156">
        <f t="shared" si="296"/>
        <v>2.4999999999999911E-2</v>
      </c>
      <c r="R323" s="156">
        <f t="shared" si="297"/>
        <v>1.388888888888884E-3</v>
      </c>
      <c r="S323" s="156">
        <f t="shared" si="298"/>
        <v>2.6388888888888795E-2</v>
      </c>
      <c r="T323" s="156">
        <f t="shared" si="300"/>
        <v>9.0277777777778567E-3</v>
      </c>
      <c r="U323" s="149">
        <v>20.5</v>
      </c>
      <c r="V323" s="149">
        <f>INDEX('Počty dní'!A:E,MATCH(E323,'Počty dní'!C:C,0),4)</f>
        <v>205</v>
      </c>
      <c r="W323" s="157">
        <f t="shared" si="299"/>
        <v>4202.5</v>
      </c>
      <c r="Z323" s="135"/>
      <c r="AA323" s="135"/>
    </row>
    <row r="324" spans="1:27" x14ac:dyDescent="0.25">
      <c r="A324" s="148">
        <v>422</v>
      </c>
      <c r="B324" s="149">
        <v>4022</v>
      </c>
      <c r="C324" s="149" t="s">
        <v>21</v>
      </c>
      <c r="D324" s="149"/>
      <c r="E324" s="150" t="str">
        <f>CONCATENATE(C324,D324)</f>
        <v>X</v>
      </c>
      <c r="F324" s="149" t="s">
        <v>67</v>
      </c>
      <c r="G324" s="230">
        <v>33</v>
      </c>
      <c r="H324" s="149" t="str">
        <f>CONCATENATE(F324,"/",G324)</f>
        <v>XXX470/33</v>
      </c>
      <c r="I324" s="191" t="s">
        <v>27</v>
      </c>
      <c r="J324" s="152" t="s">
        <v>27</v>
      </c>
      <c r="K324" s="153">
        <v>0.65277777777777779</v>
      </c>
      <c r="L324" s="154">
        <v>0.65625</v>
      </c>
      <c r="M324" s="149" t="s">
        <v>26</v>
      </c>
      <c r="N324" s="154">
        <v>0.68680555555555556</v>
      </c>
      <c r="O324" s="155" t="s">
        <v>70</v>
      </c>
      <c r="P324" s="149" t="str">
        <f t="shared" si="295"/>
        <v>OK</v>
      </c>
      <c r="Q324" s="156">
        <f t="shared" si="296"/>
        <v>3.0555555555555558E-2</v>
      </c>
      <c r="R324" s="156">
        <f t="shared" si="297"/>
        <v>3.4722222222222099E-3</v>
      </c>
      <c r="S324" s="156">
        <f t="shared" si="298"/>
        <v>3.4027777777777768E-2</v>
      </c>
      <c r="T324" s="156">
        <f t="shared" si="300"/>
        <v>1.736111111111116E-2</v>
      </c>
      <c r="U324" s="149">
        <v>23.9</v>
      </c>
      <c r="V324" s="149">
        <f>INDEX('Počty dní'!A:E,MATCH(E324,'Počty dní'!C:C,0),4)</f>
        <v>205</v>
      </c>
      <c r="W324" s="157">
        <f t="shared" si="299"/>
        <v>4899.5</v>
      </c>
      <c r="Z324" s="135"/>
      <c r="AA324" s="135"/>
    </row>
    <row r="325" spans="1:27" ht="15.75" thickBot="1" x14ac:dyDescent="0.3">
      <c r="A325" s="148">
        <v>422</v>
      </c>
      <c r="B325" s="149">
        <v>4022</v>
      </c>
      <c r="C325" s="149" t="s">
        <v>21</v>
      </c>
      <c r="D325" s="149"/>
      <c r="E325" s="150" t="str">
        <f>CONCATENATE(C325,D325)</f>
        <v>X</v>
      </c>
      <c r="F325" s="149" t="s">
        <v>33</v>
      </c>
      <c r="G325" s="230"/>
      <c r="H325" s="149" t="str">
        <f>CONCATENATE(F325,"/",G325)</f>
        <v>přejezd/</v>
      </c>
      <c r="I325" s="191"/>
      <c r="J325" s="152" t="s">
        <v>27</v>
      </c>
      <c r="K325" s="153">
        <v>0.68680555555555556</v>
      </c>
      <c r="L325" s="154">
        <v>0.68680555555555556</v>
      </c>
      <c r="M325" s="149" t="s">
        <v>70</v>
      </c>
      <c r="N325" s="154">
        <v>0.69027777777777777</v>
      </c>
      <c r="O325" s="149" t="s">
        <v>61</v>
      </c>
      <c r="P325" s="149"/>
      <c r="Q325" s="156">
        <f t="shared" si="296"/>
        <v>3.4722222222222099E-3</v>
      </c>
      <c r="R325" s="156">
        <f t="shared" si="297"/>
        <v>0</v>
      </c>
      <c r="S325" s="156">
        <f t="shared" si="298"/>
        <v>3.4722222222222099E-3</v>
      </c>
      <c r="T325" s="156">
        <f t="shared" si="300"/>
        <v>0</v>
      </c>
      <c r="U325" s="149">
        <v>0</v>
      </c>
      <c r="V325" s="149">
        <f>INDEX('Počty dní'!A:E,MATCH(E325,'Počty dní'!C:C,0),4)</f>
        <v>205</v>
      </c>
      <c r="W325" s="157">
        <f>V325*U325</f>
        <v>0</v>
      </c>
      <c r="Z325" s="135"/>
      <c r="AA325" s="135"/>
    </row>
    <row r="326" spans="1:27" ht="15.75" thickBot="1" x14ac:dyDescent="0.3">
      <c r="A326" s="163" t="str">
        <f ca="1">CONCATENATE(INDIRECT("R[-3]C[0]",FALSE),"celkem")</f>
        <v>422celkem</v>
      </c>
      <c r="B326" s="164"/>
      <c r="C326" s="164" t="str">
        <f ca="1">INDIRECT("R[-1]C[12]",FALSE)</f>
        <v>Kamenice,,škola</v>
      </c>
      <c r="D326" s="165"/>
      <c r="E326" s="164"/>
      <c r="F326" s="165"/>
      <c r="G326" s="231"/>
      <c r="H326" s="166"/>
      <c r="I326" s="167"/>
      <c r="J326" s="168" t="str">
        <f ca="1">INDIRECT("R[-2]C[0]",FALSE)</f>
        <v>V</v>
      </c>
      <c r="K326" s="169"/>
      <c r="L326" s="170"/>
      <c r="M326" s="171"/>
      <c r="N326" s="170"/>
      <c r="O326" s="172"/>
      <c r="P326" s="164"/>
      <c r="Q326" s="173">
        <f>SUM(Q317:Q325)</f>
        <v>0.25902777777777763</v>
      </c>
      <c r="R326" s="173">
        <f t="shared" ref="R326:T326" si="302">SUM(R317:R325)</f>
        <v>1.6666666666666718E-2</v>
      </c>
      <c r="S326" s="173">
        <f t="shared" si="302"/>
        <v>0.27569444444444435</v>
      </c>
      <c r="T326" s="173">
        <f t="shared" si="302"/>
        <v>0.14513888888888898</v>
      </c>
      <c r="U326" s="174">
        <f>SUM(U317:U325)</f>
        <v>231</v>
      </c>
      <c r="V326" s="175"/>
      <c r="W326" s="176">
        <f>SUM(W317:W325)</f>
        <v>47355</v>
      </c>
      <c r="Z326" s="135"/>
      <c r="AA326" s="135"/>
    </row>
    <row r="327" spans="1:27" x14ac:dyDescent="0.25">
      <c r="A327" s="177"/>
      <c r="D327" s="178"/>
      <c r="F327" s="178"/>
      <c r="H327" s="179"/>
      <c r="I327" s="180"/>
      <c r="J327" s="181"/>
      <c r="K327" s="182"/>
      <c r="L327" s="183"/>
      <c r="M327" s="136"/>
      <c r="N327" s="183"/>
      <c r="O327" s="184"/>
      <c r="Q327" s="185"/>
      <c r="R327" s="185"/>
      <c r="S327" s="185"/>
      <c r="T327" s="185"/>
      <c r="U327" s="182"/>
      <c r="W327" s="182"/>
      <c r="Z327" s="135"/>
      <c r="AA327" s="135"/>
    </row>
    <row r="328" spans="1:27" ht="15.75" thickBot="1" x14ac:dyDescent="0.3">
      <c r="L328" s="187"/>
      <c r="N328" s="187"/>
      <c r="O328" s="188"/>
      <c r="Z328" s="135"/>
      <c r="AA328" s="135"/>
    </row>
    <row r="329" spans="1:27" x14ac:dyDescent="0.25">
      <c r="A329" s="138">
        <v>423</v>
      </c>
      <c r="B329" s="139">
        <v>4023</v>
      </c>
      <c r="C329" s="139" t="s">
        <v>21</v>
      </c>
      <c r="D329" s="139">
        <v>25</v>
      </c>
      <c r="E329" s="140" t="str">
        <f t="shared" ref="E329" si="303">CONCATENATE(C329,D329)</f>
        <v>X25</v>
      </c>
      <c r="F329" s="139" t="s">
        <v>67</v>
      </c>
      <c r="G329" s="229">
        <v>10</v>
      </c>
      <c r="H329" s="139" t="str">
        <f t="shared" ref="H329" si="304">CONCATENATE(F329,"/",G329)</f>
        <v>XXX470/10</v>
      </c>
      <c r="I329" s="190" t="s">
        <v>27</v>
      </c>
      <c r="J329" s="142" t="s">
        <v>27</v>
      </c>
      <c r="K329" s="143">
        <v>0.27291666666666664</v>
      </c>
      <c r="L329" s="144">
        <v>0.27430555555555552</v>
      </c>
      <c r="M329" s="145" t="s">
        <v>70</v>
      </c>
      <c r="N329" s="144">
        <v>0.30208333333333331</v>
      </c>
      <c r="O329" s="139" t="s">
        <v>26</v>
      </c>
      <c r="P329" s="139" t="str">
        <f t="shared" ref="P329:P332" si="305">IF(M330=O329,"OK","POZOR")</f>
        <v>OK</v>
      </c>
      <c r="Q329" s="146">
        <f t="shared" ref="Q329:Q332" si="306">IF(ISNUMBER(G329),N329-L329,IF(F329="přejezd",N329-L329,0))</f>
        <v>2.777777777777779E-2</v>
      </c>
      <c r="R329" s="146">
        <f t="shared" ref="R329:R332" si="307">IF(ISNUMBER(G329),L329-K329,0)</f>
        <v>1.388888888888884E-3</v>
      </c>
      <c r="S329" s="146">
        <f t="shared" ref="S329:S332" si="308">Q329+R329</f>
        <v>2.9166666666666674E-2</v>
      </c>
      <c r="T329" s="146"/>
      <c r="U329" s="139">
        <v>22.9</v>
      </c>
      <c r="V329" s="139">
        <f>INDEX('Počty dní'!A:E,MATCH(E329,'Počty dní'!C:C,0),4)</f>
        <v>205</v>
      </c>
      <c r="W329" s="147">
        <f t="shared" ref="W329" si="309">V329*U329</f>
        <v>4694.5</v>
      </c>
      <c r="Z329" s="135"/>
      <c r="AA329" s="135"/>
    </row>
    <row r="330" spans="1:27" x14ac:dyDescent="0.25">
      <c r="A330" s="148">
        <v>423</v>
      </c>
      <c r="B330" s="149">
        <v>4023</v>
      </c>
      <c r="C330" s="149" t="s">
        <v>21</v>
      </c>
      <c r="D330" s="149"/>
      <c r="E330" s="150" t="str">
        <f t="shared" ref="E330:E336" si="310">CONCATENATE(C330,D330)</f>
        <v>X</v>
      </c>
      <c r="F330" s="149" t="s">
        <v>89</v>
      </c>
      <c r="G330" s="232">
        <v>9</v>
      </c>
      <c r="H330" s="149" t="str">
        <f t="shared" ref="H330:H336" si="311">CONCATENATE(F330,"/",G330)</f>
        <v>XXX331/9</v>
      </c>
      <c r="I330" s="191" t="s">
        <v>28</v>
      </c>
      <c r="J330" s="191" t="s">
        <v>27</v>
      </c>
      <c r="K330" s="153">
        <v>0.32291666666666669</v>
      </c>
      <c r="L330" s="192">
        <v>0.32500000000000001</v>
      </c>
      <c r="M330" s="155" t="s">
        <v>26</v>
      </c>
      <c r="N330" s="192">
        <v>0.34861111111111115</v>
      </c>
      <c r="O330" s="193" t="s">
        <v>129</v>
      </c>
      <c r="P330" s="149" t="str">
        <f t="shared" si="305"/>
        <v>OK</v>
      </c>
      <c r="Q330" s="156">
        <f t="shared" si="306"/>
        <v>2.3611111111111138E-2</v>
      </c>
      <c r="R330" s="156">
        <f t="shared" si="307"/>
        <v>2.0833333333333259E-3</v>
      </c>
      <c r="S330" s="156">
        <f t="shared" si="308"/>
        <v>2.5694444444444464E-2</v>
      </c>
      <c r="T330" s="156">
        <f t="shared" ref="T330:T332" si="312">K330-N329</f>
        <v>2.083333333333337E-2</v>
      </c>
      <c r="U330" s="149">
        <v>22.1</v>
      </c>
      <c r="V330" s="149">
        <f>INDEX('Počty dní'!A:E,MATCH(E330,'Počty dní'!C:C,0),4)</f>
        <v>205</v>
      </c>
      <c r="W330" s="157">
        <f t="shared" ref="W330:W336" si="313">V330*U330</f>
        <v>4530.5</v>
      </c>
      <c r="Z330" s="135"/>
      <c r="AA330" s="135"/>
    </row>
    <row r="331" spans="1:27" x14ac:dyDescent="0.25">
      <c r="A331" s="148">
        <v>423</v>
      </c>
      <c r="B331" s="149">
        <v>4023</v>
      </c>
      <c r="C331" s="149" t="s">
        <v>21</v>
      </c>
      <c r="D331" s="149"/>
      <c r="E331" s="150" t="str">
        <f t="shared" si="310"/>
        <v>X</v>
      </c>
      <c r="F331" s="149" t="s">
        <v>89</v>
      </c>
      <c r="G331" s="232">
        <v>12</v>
      </c>
      <c r="H331" s="149" t="str">
        <f t="shared" si="311"/>
        <v>XXX331/12</v>
      </c>
      <c r="I331" s="191" t="s">
        <v>28</v>
      </c>
      <c r="J331" s="191" t="s">
        <v>27</v>
      </c>
      <c r="K331" s="153">
        <v>0.34861111111111115</v>
      </c>
      <c r="L331" s="192">
        <v>0.35069444444444442</v>
      </c>
      <c r="M331" s="193" t="s">
        <v>129</v>
      </c>
      <c r="N331" s="192">
        <v>0.3833333333333333</v>
      </c>
      <c r="O331" s="155" t="s">
        <v>26</v>
      </c>
      <c r="P331" s="149" t="str">
        <f t="shared" si="305"/>
        <v>OK</v>
      </c>
      <c r="Q331" s="156">
        <f t="shared" si="306"/>
        <v>3.2638888888888884E-2</v>
      </c>
      <c r="R331" s="156">
        <f t="shared" si="307"/>
        <v>2.0833333333332704E-3</v>
      </c>
      <c r="S331" s="156">
        <f t="shared" si="308"/>
        <v>3.4722222222222154E-2</v>
      </c>
      <c r="T331" s="156">
        <f t="shared" si="312"/>
        <v>0</v>
      </c>
      <c r="U331" s="149">
        <v>29.1</v>
      </c>
      <c r="V331" s="149">
        <f>INDEX('Počty dní'!A:E,MATCH(E331,'Počty dní'!C:C,0),4)</f>
        <v>205</v>
      </c>
      <c r="W331" s="157">
        <f t="shared" si="313"/>
        <v>5965.5</v>
      </c>
      <c r="Z331" s="135"/>
      <c r="AA331" s="135"/>
    </row>
    <row r="332" spans="1:27" x14ac:dyDescent="0.25">
      <c r="A332" s="148">
        <v>423</v>
      </c>
      <c r="B332" s="149">
        <v>4023</v>
      </c>
      <c r="C332" s="149" t="s">
        <v>21</v>
      </c>
      <c r="D332" s="149"/>
      <c r="E332" s="150" t="str">
        <f t="shared" si="310"/>
        <v>X</v>
      </c>
      <c r="F332" s="149" t="s">
        <v>60</v>
      </c>
      <c r="G332" s="230">
        <v>3</v>
      </c>
      <c r="H332" s="149" t="str">
        <f t="shared" si="311"/>
        <v>XXX472/3</v>
      </c>
      <c r="I332" s="191" t="s">
        <v>28</v>
      </c>
      <c r="J332" s="152" t="s">
        <v>27</v>
      </c>
      <c r="K332" s="153">
        <v>0.53472222222222221</v>
      </c>
      <c r="L332" s="154">
        <v>0.53819444444444442</v>
      </c>
      <c r="M332" s="149" t="s">
        <v>26</v>
      </c>
      <c r="N332" s="154">
        <v>0.56041666666666667</v>
      </c>
      <c r="O332" s="149" t="s">
        <v>61</v>
      </c>
      <c r="P332" s="149" t="str">
        <f t="shared" si="305"/>
        <v>OK</v>
      </c>
      <c r="Q332" s="156">
        <f t="shared" si="306"/>
        <v>2.2222222222222254E-2</v>
      </c>
      <c r="R332" s="156">
        <f t="shared" si="307"/>
        <v>3.4722222222222099E-3</v>
      </c>
      <c r="S332" s="156">
        <f t="shared" si="308"/>
        <v>2.5694444444444464E-2</v>
      </c>
      <c r="T332" s="156">
        <f t="shared" si="312"/>
        <v>0.15138888888888891</v>
      </c>
      <c r="U332" s="149">
        <v>19.5</v>
      </c>
      <c r="V332" s="149">
        <f>INDEX('Počty dní'!A:E,MATCH(E332,'Počty dní'!C:C,0),4)</f>
        <v>205</v>
      </c>
      <c r="W332" s="157">
        <f t="shared" si="313"/>
        <v>3997.5</v>
      </c>
      <c r="Z332" s="135"/>
      <c r="AA332" s="135"/>
    </row>
    <row r="333" spans="1:27" x14ac:dyDescent="0.25">
      <c r="A333" s="148">
        <v>423</v>
      </c>
      <c r="B333" s="149">
        <v>4023</v>
      </c>
      <c r="C333" s="149" t="s">
        <v>21</v>
      </c>
      <c r="D333" s="149"/>
      <c r="E333" s="150" t="str">
        <f t="shared" si="310"/>
        <v>X</v>
      </c>
      <c r="F333" s="149" t="s">
        <v>63</v>
      </c>
      <c r="G333" s="230">
        <v>12</v>
      </c>
      <c r="H333" s="149" t="str">
        <f t="shared" si="311"/>
        <v>XXX471/12</v>
      </c>
      <c r="I333" s="191" t="s">
        <v>28</v>
      </c>
      <c r="J333" s="152" t="s">
        <v>27</v>
      </c>
      <c r="K333" s="153">
        <v>0.56041666666666667</v>
      </c>
      <c r="L333" s="154">
        <v>0.5625</v>
      </c>
      <c r="M333" s="149" t="s">
        <v>61</v>
      </c>
      <c r="N333" s="154">
        <v>0.60138888888888886</v>
      </c>
      <c r="O333" s="155" t="s">
        <v>64</v>
      </c>
      <c r="P333" s="149" t="str">
        <f>IF(M334=O333,"OK","POZOR")</f>
        <v>OK</v>
      </c>
      <c r="Q333" s="156">
        <f t="shared" ref="Q333:Q336" si="314">IF(ISNUMBER(G333),N333-L333,IF(F333="přejezd",N333-L333,0))</f>
        <v>3.8888888888888862E-2</v>
      </c>
      <c r="R333" s="156">
        <f t="shared" ref="R333:R336" si="315">IF(ISNUMBER(G333),L333-K333,0)</f>
        <v>2.0833333333333259E-3</v>
      </c>
      <c r="S333" s="156">
        <f t="shared" ref="S333:S336" si="316">Q333+R333</f>
        <v>4.0972222222222188E-2</v>
      </c>
      <c r="T333" s="156">
        <f t="shared" ref="T333:T336" si="317">K333-N332</f>
        <v>0</v>
      </c>
      <c r="U333" s="149">
        <v>36.700000000000003</v>
      </c>
      <c r="V333" s="149">
        <f>INDEX('Počty dní'!A:E,MATCH(E333,'Počty dní'!C:C,0),4)</f>
        <v>205</v>
      </c>
      <c r="W333" s="157">
        <f t="shared" si="313"/>
        <v>7523.5000000000009</v>
      </c>
      <c r="Z333" s="135"/>
      <c r="AA333" s="135"/>
    </row>
    <row r="334" spans="1:27" x14ac:dyDescent="0.25">
      <c r="A334" s="148">
        <v>423</v>
      </c>
      <c r="B334" s="149">
        <v>4023</v>
      </c>
      <c r="C334" s="149" t="s">
        <v>21</v>
      </c>
      <c r="D334" s="149"/>
      <c r="E334" s="150" t="str">
        <f t="shared" si="310"/>
        <v>X</v>
      </c>
      <c r="F334" s="149" t="s">
        <v>63</v>
      </c>
      <c r="G334" s="230">
        <v>13</v>
      </c>
      <c r="H334" s="149" t="str">
        <f t="shared" si="311"/>
        <v>XXX471/13</v>
      </c>
      <c r="I334" s="191" t="s">
        <v>27</v>
      </c>
      <c r="J334" s="152" t="s">
        <v>27</v>
      </c>
      <c r="K334" s="153">
        <v>0.60763888888888895</v>
      </c>
      <c r="L334" s="154">
        <v>0.61111111111111105</v>
      </c>
      <c r="M334" s="155" t="s">
        <v>64</v>
      </c>
      <c r="N334" s="154">
        <v>0.6430555555555556</v>
      </c>
      <c r="O334" s="149" t="s">
        <v>61</v>
      </c>
      <c r="P334" s="149" t="str">
        <f t="shared" ref="P334:P335" si="318">IF(M335=O334,"OK","POZOR")</f>
        <v>OK</v>
      </c>
      <c r="Q334" s="156">
        <f t="shared" ref="Q334:Q335" si="319">IF(ISNUMBER(G334),N334-L334,IF(F334="přejezd",N334-L334,0))</f>
        <v>3.1944444444444553E-2</v>
      </c>
      <c r="R334" s="156">
        <f t="shared" ref="R334:R335" si="320">IF(ISNUMBER(G334),L334-K334,0)</f>
        <v>3.4722222222220989E-3</v>
      </c>
      <c r="S334" s="156">
        <f t="shared" ref="S334:S335" si="321">Q334+R334</f>
        <v>3.5416666666666652E-2</v>
      </c>
      <c r="T334" s="156">
        <f t="shared" ref="T334:T335" si="322">K334-N333</f>
        <v>6.2500000000000888E-3</v>
      </c>
      <c r="U334" s="149">
        <v>30.1</v>
      </c>
      <c r="V334" s="149">
        <f>INDEX('Počty dní'!A:E,MATCH(E334,'Počty dní'!C:C,0),4)</f>
        <v>205</v>
      </c>
      <c r="W334" s="157">
        <f t="shared" si="313"/>
        <v>6170.5</v>
      </c>
      <c r="Z334" s="135"/>
      <c r="AA334" s="135"/>
    </row>
    <row r="335" spans="1:27" x14ac:dyDescent="0.25">
      <c r="A335" s="148">
        <v>423</v>
      </c>
      <c r="B335" s="149">
        <v>4023</v>
      </c>
      <c r="C335" s="149" t="s">
        <v>21</v>
      </c>
      <c r="D335" s="149">
        <v>25</v>
      </c>
      <c r="E335" s="150" t="str">
        <f t="shared" si="310"/>
        <v>X25</v>
      </c>
      <c r="F335" s="149" t="s">
        <v>60</v>
      </c>
      <c r="G335" s="230">
        <v>10</v>
      </c>
      <c r="H335" s="149" t="str">
        <f t="shared" si="311"/>
        <v>XXX472/10</v>
      </c>
      <c r="I335" s="191" t="s">
        <v>28</v>
      </c>
      <c r="J335" s="152" t="s">
        <v>27</v>
      </c>
      <c r="K335" s="153">
        <v>0.64374999999999993</v>
      </c>
      <c r="L335" s="154">
        <v>0.64583333333333337</v>
      </c>
      <c r="M335" s="149" t="s">
        <v>61</v>
      </c>
      <c r="N335" s="154">
        <v>0.65069444444444446</v>
      </c>
      <c r="O335" s="149" t="s">
        <v>62</v>
      </c>
      <c r="P335" s="149" t="str">
        <f t="shared" si="318"/>
        <v>OK</v>
      </c>
      <c r="Q335" s="156">
        <f t="shared" si="319"/>
        <v>4.8611111111110938E-3</v>
      </c>
      <c r="R335" s="156">
        <f t="shared" si="320"/>
        <v>2.083333333333437E-3</v>
      </c>
      <c r="S335" s="156">
        <f t="shared" si="321"/>
        <v>6.9444444444445308E-3</v>
      </c>
      <c r="T335" s="156">
        <f t="shared" si="322"/>
        <v>6.9444444444433095E-4</v>
      </c>
      <c r="U335" s="149">
        <v>5.6</v>
      </c>
      <c r="V335" s="149">
        <f>INDEX('Počty dní'!A:E,MATCH(E335,'Počty dní'!C:C,0),4)</f>
        <v>205</v>
      </c>
      <c r="W335" s="157">
        <f t="shared" si="313"/>
        <v>1148</v>
      </c>
      <c r="Z335" s="135"/>
      <c r="AA335" s="135"/>
    </row>
    <row r="336" spans="1:27" ht="15.75" thickBot="1" x14ac:dyDescent="0.3">
      <c r="A336" s="148">
        <v>423</v>
      </c>
      <c r="B336" s="149">
        <v>4023</v>
      </c>
      <c r="C336" s="149" t="s">
        <v>21</v>
      </c>
      <c r="D336" s="149">
        <v>25</v>
      </c>
      <c r="E336" s="150" t="str">
        <f t="shared" si="310"/>
        <v>X25</v>
      </c>
      <c r="F336" s="149" t="s">
        <v>33</v>
      </c>
      <c r="G336" s="230"/>
      <c r="H336" s="149" t="str">
        <f t="shared" si="311"/>
        <v>přejezd/</v>
      </c>
      <c r="I336" s="191" t="s">
        <v>27</v>
      </c>
      <c r="J336" s="152" t="s">
        <v>27</v>
      </c>
      <c r="K336" s="153">
        <v>0.65069444444444446</v>
      </c>
      <c r="L336" s="154">
        <v>0.65069444444444446</v>
      </c>
      <c r="M336" s="149" t="s">
        <v>62</v>
      </c>
      <c r="N336" s="154">
        <v>0.65625</v>
      </c>
      <c r="O336" s="155" t="s">
        <v>70</v>
      </c>
      <c r="P336" s="149"/>
      <c r="Q336" s="156">
        <f t="shared" si="314"/>
        <v>5.5555555555555358E-3</v>
      </c>
      <c r="R336" s="156">
        <f t="shared" si="315"/>
        <v>0</v>
      </c>
      <c r="S336" s="156">
        <f t="shared" si="316"/>
        <v>5.5555555555555358E-3</v>
      </c>
      <c r="T336" s="156">
        <f t="shared" si="317"/>
        <v>0</v>
      </c>
      <c r="U336" s="149">
        <v>0</v>
      </c>
      <c r="V336" s="149">
        <f>INDEX('Počty dní'!A:E,MATCH(E336,'Počty dní'!C:C,0),4)</f>
        <v>205</v>
      </c>
      <c r="W336" s="157">
        <f t="shared" si="313"/>
        <v>0</v>
      </c>
      <c r="Z336" s="135"/>
      <c r="AA336" s="135"/>
    </row>
    <row r="337" spans="1:27" ht="15.75" thickBot="1" x14ac:dyDescent="0.3">
      <c r="A337" s="163" t="str">
        <f ca="1">CONCATENATE(INDIRECT("R[-3]C[0]",FALSE),"celkem")</f>
        <v>423celkem</v>
      </c>
      <c r="B337" s="164"/>
      <c r="C337" s="164" t="str">
        <f ca="1">INDIRECT("R[-1]C[12]",FALSE)</f>
        <v>Kamenice,Kamenička</v>
      </c>
      <c r="D337" s="165"/>
      <c r="E337" s="164"/>
      <c r="F337" s="165"/>
      <c r="G337" s="231"/>
      <c r="H337" s="166"/>
      <c r="I337" s="167"/>
      <c r="J337" s="168" t="str">
        <f ca="1">INDIRECT("R[-2]C[0]",FALSE)</f>
        <v>V</v>
      </c>
      <c r="K337" s="169"/>
      <c r="L337" s="170"/>
      <c r="M337" s="171"/>
      <c r="N337" s="170"/>
      <c r="O337" s="172"/>
      <c r="P337" s="164"/>
      <c r="Q337" s="173">
        <f>SUM(Q329:Q336)</f>
        <v>0.18750000000000011</v>
      </c>
      <c r="R337" s="173">
        <f t="shared" ref="R337:T337" si="323">SUM(R329:R336)</f>
        <v>1.6666666666666552E-2</v>
      </c>
      <c r="S337" s="173">
        <f t="shared" si="323"/>
        <v>0.20416666666666666</v>
      </c>
      <c r="T337" s="173">
        <f t="shared" si="323"/>
        <v>0.1791666666666667</v>
      </c>
      <c r="U337" s="174">
        <f>SUM(U329:U336)</f>
        <v>166</v>
      </c>
      <c r="V337" s="175"/>
      <c r="W337" s="176">
        <f>SUM(W329:W336)</f>
        <v>34030</v>
      </c>
      <c r="Z337" s="135"/>
      <c r="AA337" s="135"/>
    </row>
    <row r="338" spans="1:27" x14ac:dyDescent="0.25">
      <c r="A338" s="177"/>
      <c r="D338" s="178"/>
      <c r="F338" s="178"/>
      <c r="H338" s="179"/>
      <c r="I338" s="180"/>
      <c r="J338" s="181"/>
      <c r="K338" s="182"/>
      <c r="L338" s="183"/>
      <c r="M338" s="136"/>
      <c r="N338" s="183"/>
      <c r="O338" s="184"/>
      <c r="Q338" s="185"/>
      <c r="R338" s="185"/>
      <c r="S338" s="185"/>
      <c r="T338" s="185"/>
      <c r="U338" s="182"/>
      <c r="W338" s="182"/>
      <c r="Z338" s="135"/>
      <c r="AA338" s="135"/>
    </row>
    <row r="339" spans="1:27" ht="15.75" thickBot="1" x14ac:dyDescent="0.3">
      <c r="Z339" s="135"/>
      <c r="AA339" s="135"/>
    </row>
    <row r="340" spans="1:27" x14ac:dyDescent="0.25">
      <c r="A340" s="138">
        <v>424</v>
      </c>
      <c r="B340" s="139">
        <v>4024</v>
      </c>
      <c r="C340" s="139" t="s">
        <v>21</v>
      </c>
      <c r="D340" s="139"/>
      <c r="E340" s="140" t="str">
        <f t="shared" ref="E340:E348" si="324">CONCATENATE(C340,D340)</f>
        <v>X</v>
      </c>
      <c r="F340" s="139" t="s">
        <v>48</v>
      </c>
      <c r="G340" s="229">
        <v>1</v>
      </c>
      <c r="H340" s="139" t="str">
        <f t="shared" ref="H340:H395" si="325">CONCATENATE(F340,"/",G340)</f>
        <v>XXX410/1</v>
      </c>
      <c r="I340" s="190" t="s">
        <v>28</v>
      </c>
      <c r="J340" s="142" t="s">
        <v>27</v>
      </c>
      <c r="K340" s="143">
        <v>0.19583333333333333</v>
      </c>
      <c r="L340" s="144">
        <v>0.19652777777777777</v>
      </c>
      <c r="M340" s="139" t="s">
        <v>50</v>
      </c>
      <c r="N340" s="144">
        <v>0.20347222222222219</v>
      </c>
      <c r="O340" s="139" t="s">
        <v>49</v>
      </c>
      <c r="P340" s="139" t="str">
        <f t="shared" ref="P340:P347" si="326">IF(M341=O340,"OK","POZOR")</f>
        <v>OK</v>
      </c>
      <c r="Q340" s="146">
        <f t="shared" ref="Q340:Q348" si="327">IF(ISNUMBER(G340),N340-L340,IF(F340="přejezd",N340-L340,0))</f>
        <v>6.9444444444444198E-3</v>
      </c>
      <c r="R340" s="146">
        <f t="shared" ref="R340:R348" si="328">IF(ISNUMBER(G340),L340-K340,0)</f>
        <v>6.9444444444444198E-4</v>
      </c>
      <c r="S340" s="146">
        <f t="shared" ref="S340:S348" si="329">Q340+R340</f>
        <v>7.6388888888888618E-3</v>
      </c>
      <c r="T340" s="146"/>
      <c r="U340" s="139">
        <v>6.6</v>
      </c>
      <c r="V340" s="139">
        <f>INDEX('Počty dní'!A:E,MATCH(E340,'Počty dní'!C:C,0),4)</f>
        <v>205</v>
      </c>
      <c r="W340" s="147">
        <f t="shared" ref="W340:W348" si="330">V340*U340</f>
        <v>1353</v>
      </c>
      <c r="Z340" s="135"/>
      <c r="AA340" s="135"/>
    </row>
    <row r="341" spans="1:27" x14ac:dyDescent="0.25">
      <c r="A341" s="148">
        <v>424</v>
      </c>
      <c r="B341" s="149">
        <v>4024</v>
      </c>
      <c r="C341" s="149" t="s">
        <v>21</v>
      </c>
      <c r="D341" s="149"/>
      <c r="E341" s="150" t="str">
        <f t="shared" si="324"/>
        <v>X</v>
      </c>
      <c r="F341" s="149" t="s">
        <v>48</v>
      </c>
      <c r="G341" s="230">
        <v>4</v>
      </c>
      <c r="H341" s="149" t="str">
        <f t="shared" ref="H341:H348" si="331">CONCATENATE(F341,"/",G341)</f>
        <v>XXX410/4</v>
      </c>
      <c r="I341" s="191" t="s">
        <v>27</v>
      </c>
      <c r="J341" s="152" t="s">
        <v>27</v>
      </c>
      <c r="K341" s="153">
        <v>0.21041666666666667</v>
      </c>
      <c r="L341" s="154">
        <v>0.21180555555555555</v>
      </c>
      <c r="M341" s="149" t="s">
        <v>49</v>
      </c>
      <c r="N341" s="154">
        <v>0.25347222222222221</v>
      </c>
      <c r="O341" s="149" t="s">
        <v>26</v>
      </c>
      <c r="P341" s="149" t="str">
        <f t="shared" si="326"/>
        <v>OK</v>
      </c>
      <c r="Q341" s="156">
        <f t="shared" si="327"/>
        <v>4.1666666666666657E-2</v>
      </c>
      <c r="R341" s="156">
        <f t="shared" si="328"/>
        <v>1.388888888888884E-3</v>
      </c>
      <c r="S341" s="156">
        <f t="shared" si="329"/>
        <v>4.3055555555555541E-2</v>
      </c>
      <c r="T341" s="156">
        <f t="shared" ref="T341:T348" si="332">K341-N340</f>
        <v>6.9444444444444753E-3</v>
      </c>
      <c r="U341" s="149">
        <v>37.1</v>
      </c>
      <c r="V341" s="149">
        <f>INDEX('Počty dní'!A:E,MATCH(E341,'Počty dní'!C:C,0),4)</f>
        <v>205</v>
      </c>
      <c r="W341" s="157">
        <f t="shared" si="330"/>
        <v>7605.5</v>
      </c>
      <c r="Z341" s="135"/>
      <c r="AA341" s="135"/>
    </row>
    <row r="342" spans="1:27" x14ac:dyDescent="0.25">
      <c r="A342" s="148">
        <v>424</v>
      </c>
      <c r="B342" s="149">
        <v>4024</v>
      </c>
      <c r="C342" s="149" t="s">
        <v>21</v>
      </c>
      <c r="D342" s="149"/>
      <c r="E342" s="150" t="str">
        <f>CONCATENATE(C342,D342)</f>
        <v>X</v>
      </c>
      <c r="F342" s="149" t="s">
        <v>80</v>
      </c>
      <c r="G342" s="234">
        <v>3</v>
      </c>
      <c r="H342" s="149" t="str">
        <f>CONCATENATE(F342,"/",G342)</f>
        <v>XXX261/3</v>
      </c>
      <c r="I342" s="191" t="s">
        <v>28</v>
      </c>
      <c r="J342" s="152" t="s">
        <v>27</v>
      </c>
      <c r="K342" s="153">
        <v>0.25555555555555559</v>
      </c>
      <c r="L342" s="192">
        <v>0.25694444444444448</v>
      </c>
      <c r="M342" s="197" t="s">
        <v>26</v>
      </c>
      <c r="N342" s="192">
        <v>0.28194444444444444</v>
      </c>
      <c r="O342" s="197" t="s">
        <v>44</v>
      </c>
      <c r="P342" s="149" t="str">
        <f t="shared" si="326"/>
        <v>OK</v>
      </c>
      <c r="Q342" s="156">
        <f t="shared" si="327"/>
        <v>2.4999999999999967E-2</v>
      </c>
      <c r="R342" s="156">
        <f t="shared" si="328"/>
        <v>1.388888888888884E-3</v>
      </c>
      <c r="S342" s="156">
        <f t="shared" si="329"/>
        <v>2.6388888888888851E-2</v>
      </c>
      <c r="T342" s="156">
        <f t="shared" si="332"/>
        <v>2.0833333333333814E-3</v>
      </c>
      <c r="U342" s="149">
        <v>20.5</v>
      </c>
      <c r="V342" s="149">
        <f>INDEX('Počty dní'!A:E,MATCH(E342,'Počty dní'!C:C,0),4)</f>
        <v>205</v>
      </c>
      <c r="W342" s="157">
        <f t="shared" si="330"/>
        <v>4202.5</v>
      </c>
      <c r="Z342" s="135"/>
      <c r="AA342" s="135"/>
    </row>
    <row r="343" spans="1:27" x14ac:dyDescent="0.25">
      <c r="A343" s="148">
        <v>424</v>
      </c>
      <c r="B343" s="149">
        <v>4024</v>
      </c>
      <c r="C343" s="149" t="s">
        <v>21</v>
      </c>
      <c r="D343" s="149"/>
      <c r="E343" s="150" t="str">
        <f>CONCATENATE(C343,D343)</f>
        <v>X</v>
      </c>
      <c r="F343" s="149" t="s">
        <v>80</v>
      </c>
      <c r="G343" s="234">
        <v>8</v>
      </c>
      <c r="H343" s="149" t="str">
        <f>CONCATENATE(F343,"/",G343)</f>
        <v>XXX261/8</v>
      </c>
      <c r="I343" s="191" t="s">
        <v>27</v>
      </c>
      <c r="J343" s="152" t="s">
        <v>27</v>
      </c>
      <c r="K343" s="153">
        <v>0.28472222222222221</v>
      </c>
      <c r="L343" s="192">
        <v>0.28750000000000003</v>
      </c>
      <c r="M343" s="197" t="s">
        <v>44</v>
      </c>
      <c r="N343" s="192">
        <v>0.3125</v>
      </c>
      <c r="O343" s="197" t="s">
        <v>26</v>
      </c>
      <c r="P343" s="149" t="str">
        <f t="shared" si="326"/>
        <v>OK</v>
      </c>
      <c r="Q343" s="156">
        <f t="shared" si="327"/>
        <v>2.4999999999999967E-2</v>
      </c>
      <c r="R343" s="156">
        <f t="shared" si="328"/>
        <v>2.7777777777778234E-3</v>
      </c>
      <c r="S343" s="156">
        <f t="shared" si="329"/>
        <v>2.777777777777779E-2</v>
      </c>
      <c r="T343" s="156">
        <f t="shared" si="332"/>
        <v>2.7777777777777679E-3</v>
      </c>
      <c r="U343" s="149">
        <v>20.5</v>
      </c>
      <c r="V343" s="149">
        <f>INDEX('Počty dní'!A:E,MATCH(E343,'Počty dní'!C:C,0),4)</f>
        <v>205</v>
      </c>
      <c r="W343" s="157">
        <f t="shared" si="330"/>
        <v>4202.5</v>
      </c>
      <c r="Z343" s="135"/>
      <c r="AA343" s="135"/>
    </row>
    <row r="344" spans="1:27" x14ac:dyDescent="0.25">
      <c r="A344" s="148">
        <v>424</v>
      </c>
      <c r="B344" s="149">
        <v>4024</v>
      </c>
      <c r="C344" s="149" t="s">
        <v>21</v>
      </c>
      <c r="D344" s="149"/>
      <c r="E344" s="150" t="str">
        <f>CONCATENATE(C344,D344)</f>
        <v>X</v>
      </c>
      <c r="F344" s="149" t="s">
        <v>80</v>
      </c>
      <c r="G344" s="234">
        <v>9</v>
      </c>
      <c r="H344" s="149" t="str">
        <f>CONCATENATE(F344,"/",G344)</f>
        <v>XXX261/9</v>
      </c>
      <c r="I344" s="191" t="s">
        <v>28</v>
      </c>
      <c r="J344" s="152" t="s">
        <v>27</v>
      </c>
      <c r="K344" s="153">
        <v>0.4826388888888889</v>
      </c>
      <c r="L344" s="192">
        <v>0.4861111111111111</v>
      </c>
      <c r="M344" s="197" t="s">
        <v>26</v>
      </c>
      <c r="N344" s="192">
        <v>0.51111111111111118</v>
      </c>
      <c r="O344" s="197" t="s">
        <v>44</v>
      </c>
      <c r="P344" s="149" t="str">
        <f t="shared" si="326"/>
        <v>OK</v>
      </c>
      <c r="Q344" s="156">
        <f t="shared" si="327"/>
        <v>2.5000000000000078E-2</v>
      </c>
      <c r="R344" s="156">
        <f t="shared" si="328"/>
        <v>3.4722222222222099E-3</v>
      </c>
      <c r="S344" s="156">
        <f t="shared" si="329"/>
        <v>2.8472222222222288E-2</v>
      </c>
      <c r="T344" s="156">
        <f t="shared" si="332"/>
        <v>0.1701388888888889</v>
      </c>
      <c r="U344" s="149">
        <v>20.5</v>
      </c>
      <c r="V344" s="149">
        <f>INDEX('Počty dní'!A:E,MATCH(E344,'Počty dní'!C:C,0),4)</f>
        <v>205</v>
      </c>
      <c r="W344" s="157">
        <f t="shared" si="330"/>
        <v>4202.5</v>
      </c>
      <c r="Z344" s="135"/>
      <c r="AA344" s="135"/>
    </row>
    <row r="345" spans="1:27" x14ac:dyDescent="0.25">
      <c r="A345" s="148">
        <v>424</v>
      </c>
      <c r="B345" s="149">
        <v>4024</v>
      </c>
      <c r="C345" s="149" t="s">
        <v>21</v>
      </c>
      <c r="D345" s="149"/>
      <c r="E345" s="150" t="str">
        <f>CONCATENATE(C345,D345)</f>
        <v>X</v>
      </c>
      <c r="F345" s="149" t="s">
        <v>80</v>
      </c>
      <c r="G345" s="234">
        <v>14</v>
      </c>
      <c r="H345" s="149" t="str">
        <f>CONCATENATE(F345,"/",G345)</f>
        <v>XXX261/14</v>
      </c>
      <c r="I345" s="191" t="s">
        <v>28</v>
      </c>
      <c r="J345" s="152" t="s">
        <v>27</v>
      </c>
      <c r="K345" s="153">
        <v>0.54999999999999993</v>
      </c>
      <c r="L345" s="192">
        <v>0.55138888888888882</v>
      </c>
      <c r="M345" s="197" t="s">
        <v>44</v>
      </c>
      <c r="N345" s="192">
        <v>0.57638888888888895</v>
      </c>
      <c r="O345" s="197" t="s">
        <v>26</v>
      </c>
      <c r="P345" s="149" t="str">
        <f t="shared" si="326"/>
        <v>OK</v>
      </c>
      <c r="Q345" s="156">
        <f t="shared" si="327"/>
        <v>2.5000000000000133E-2</v>
      </c>
      <c r="R345" s="156">
        <f t="shared" si="328"/>
        <v>1.388888888888884E-3</v>
      </c>
      <c r="S345" s="156">
        <f t="shared" si="329"/>
        <v>2.6388888888889017E-2</v>
      </c>
      <c r="T345" s="156">
        <f t="shared" si="332"/>
        <v>3.8888888888888751E-2</v>
      </c>
      <c r="U345" s="149">
        <v>20.5</v>
      </c>
      <c r="V345" s="149">
        <f>INDEX('Počty dní'!A:E,MATCH(E345,'Počty dní'!C:C,0),4)</f>
        <v>205</v>
      </c>
      <c r="W345" s="157">
        <f t="shared" si="330"/>
        <v>4202.5</v>
      </c>
      <c r="Z345" s="135"/>
      <c r="AA345" s="135"/>
    </row>
    <row r="346" spans="1:27" x14ac:dyDescent="0.25">
      <c r="A346" s="148">
        <v>424</v>
      </c>
      <c r="B346" s="149">
        <v>4024</v>
      </c>
      <c r="C346" s="149" t="s">
        <v>21</v>
      </c>
      <c r="D346" s="149"/>
      <c r="E346" s="150" t="str">
        <f t="shared" si="324"/>
        <v>X</v>
      </c>
      <c r="F346" s="149" t="s">
        <v>52</v>
      </c>
      <c r="G346" s="230">
        <v>9</v>
      </c>
      <c r="H346" s="149" t="str">
        <f t="shared" si="331"/>
        <v>XXX412/9</v>
      </c>
      <c r="I346" s="191" t="s">
        <v>27</v>
      </c>
      <c r="J346" s="152" t="s">
        <v>27</v>
      </c>
      <c r="K346" s="153">
        <v>0.59722222222222221</v>
      </c>
      <c r="L346" s="154">
        <v>0.60069444444444442</v>
      </c>
      <c r="M346" s="149" t="s">
        <v>26</v>
      </c>
      <c r="N346" s="154">
        <v>0.62291666666666667</v>
      </c>
      <c r="O346" s="155" t="s">
        <v>54</v>
      </c>
      <c r="P346" s="149" t="str">
        <f t="shared" si="326"/>
        <v>OK</v>
      </c>
      <c r="Q346" s="156">
        <f t="shared" si="327"/>
        <v>2.2222222222222254E-2</v>
      </c>
      <c r="R346" s="156">
        <f t="shared" si="328"/>
        <v>3.4722222222222099E-3</v>
      </c>
      <c r="S346" s="156">
        <f t="shared" si="329"/>
        <v>2.5694444444444464E-2</v>
      </c>
      <c r="T346" s="156">
        <f t="shared" si="332"/>
        <v>2.0833333333333259E-2</v>
      </c>
      <c r="U346" s="149">
        <v>18.899999999999999</v>
      </c>
      <c r="V346" s="149">
        <f>INDEX('Počty dní'!A:E,MATCH(E346,'Počty dní'!C:C,0),4)</f>
        <v>205</v>
      </c>
      <c r="W346" s="157">
        <f t="shared" si="330"/>
        <v>3874.4999999999995</v>
      </c>
      <c r="Z346" s="135"/>
      <c r="AA346" s="135"/>
    </row>
    <row r="347" spans="1:27" x14ac:dyDescent="0.25">
      <c r="A347" s="148">
        <v>424</v>
      </c>
      <c r="B347" s="149">
        <v>4024</v>
      </c>
      <c r="C347" s="149" t="s">
        <v>21</v>
      </c>
      <c r="D347" s="149"/>
      <c r="E347" s="150" t="str">
        <f t="shared" si="324"/>
        <v>X</v>
      </c>
      <c r="F347" s="149" t="s">
        <v>52</v>
      </c>
      <c r="G347" s="230">
        <v>12</v>
      </c>
      <c r="H347" s="149" t="str">
        <f t="shared" si="331"/>
        <v>XXX412/12</v>
      </c>
      <c r="I347" s="191" t="s">
        <v>28</v>
      </c>
      <c r="J347" s="152" t="s">
        <v>27</v>
      </c>
      <c r="K347" s="153">
        <v>0.62916666666666665</v>
      </c>
      <c r="L347" s="154">
        <v>0.63055555555555554</v>
      </c>
      <c r="M347" s="155" t="s">
        <v>54</v>
      </c>
      <c r="N347" s="154">
        <v>0.65277777777777779</v>
      </c>
      <c r="O347" s="149" t="s">
        <v>26</v>
      </c>
      <c r="P347" s="149" t="str">
        <f t="shared" si="326"/>
        <v>OK</v>
      </c>
      <c r="Q347" s="156">
        <f t="shared" si="327"/>
        <v>2.2222222222222254E-2</v>
      </c>
      <c r="R347" s="156">
        <f t="shared" si="328"/>
        <v>1.388888888888884E-3</v>
      </c>
      <c r="S347" s="156">
        <f t="shared" si="329"/>
        <v>2.3611111111111138E-2</v>
      </c>
      <c r="T347" s="156">
        <f t="shared" si="332"/>
        <v>6.2499999999999778E-3</v>
      </c>
      <c r="U347" s="149">
        <v>18.899999999999999</v>
      </c>
      <c r="V347" s="149">
        <f>INDEX('Počty dní'!A:E,MATCH(E347,'Počty dní'!C:C,0),4)</f>
        <v>205</v>
      </c>
      <c r="W347" s="157">
        <f t="shared" si="330"/>
        <v>3874.4999999999995</v>
      </c>
      <c r="Z347" s="135"/>
      <c r="AA347" s="135"/>
    </row>
    <row r="348" spans="1:27" ht="15.75" thickBot="1" x14ac:dyDescent="0.3">
      <c r="A348" s="148">
        <v>424</v>
      </c>
      <c r="B348" s="149">
        <v>4024</v>
      </c>
      <c r="C348" s="149" t="s">
        <v>21</v>
      </c>
      <c r="D348" s="149"/>
      <c r="E348" s="150" t="str">
        <f t="shared" si="324"/>
        <v>X</v>
      </c>
      <c r="F348" s="149" t="s">
        <v>48</v>
      </c>
      <c r="G348" s="230">
        <v>19</v>
      </c>
      <c r="H348" s="149" t="str">
        <f t="shared" si="331"/>
        <v>XXX410/19</v>
      </c>
      <c r="I348" s="191" t="s">
        <v>27</v>
      </c>
      <c r="J348" s="152" t="s">
        <v>27</v>
      </c>
      <c r="K348" s="153">
        <v>0.65972222222222221</v>
      </c>
      <c r="L348" s="154">
        <v>0.66319444444444442</v>
      </c>
      <c r="M348" s="149" t="s">
        <v>26</v>
      </c>
      <c r="N348" s="154">
        <v>0.69652777777777775</v>
      </c>
      <c r="O348" s="149" t="s">
        <v>50</v>
      </c>
      <c r="P348" s="149"/>
      <c r="Q348" s="156">
        <f t="shared" si="327"/>
        <v>3.3333333333333326E-2</v>
      </c>
      <c r="R348" s="156">
        <f t="shared" si="328"/>
        <v>3.4722222222222099E-3</v>
      </c>
      <c r="S348" s="156">
        <f t="shared" si="329"/>
        <v>3.6805555555555536E-2</v>
      </c>
      <c r="T348" s="156">
        <f t="shared" si="332"/>
        <v>6.9444444444444198E-3</v>
      </c>
      <c r="U348" s="149">
        <v>30.5</v>
      </c>
      <c r="V348" s="149">
        <f>INDEX('Počty dní'!A:E,MATCH(E348,'Počty dní'!C:C,0),4)</f>
        <v>205</v>
      </c>
      <c r="W348" s="157">
        <f t="shared" si="330"/>
        <v>6252.5</v>
      </c>
      <c r="Z348" s="135"/>
      <c r="AA348" s="135"/>
    </row>
    <row r="349" spans="1:27" ht="15.75" thickBot="1" x14ac:dyDescent="0.3">
      <c r="A349" s="163" t="str">
        <f ca="1">CONCATENATE(INDIRECT("R[-3]C[0]",FALSE),"celkem")</f>
        <v>424celkem</v>
      </c>
      <c r="B349" s="164"/>
      <c r="C349" s="164" t="str">
        <f ca="1">INDIRECT("R[-1]C[12]",FALSE)</f>
        <v>Předín</v>
      </c>
      <c r="D349" s="165"/>
      <c r="E349" s="164"/>
      <c r="F349" s="165"/>
      <c r="G349" s="231"/>
      <c r="H349" s="166"/>
      <c r="I349" s="167"/>
      <c r="J349" s="168" t="str">
        <f ca="1">INDIRECT("R[-2]C[0]",FALSE)</f>
        <v>V</v>
      </c>
      <c r="K349" s="169"/>
      <c r="L349" s="170"/>
      <c r="M349" s="171"/>
      <c r="N349" s="170"/>
      <c r="O349" s="172"/>
      <c r="P349" s="164"/>
      <c r="Q349" s="173">
        <f>SUM(Q340:Q348)</f>
        <v>0.22638888888888906</v>
      </c>
      <c r="R349" s="173">
        <f t="shared" ref="R349:T349" si="333">SUM(R340:R348)</f>
        <v>1.9444444444444431E-2</v>
      </c>
      <c r="S349" s="173">
        <f t="shared" si="333"/>
        <v>0.24583333333333349</v>
      </c>
      <c r="T349" s="173">
        <f t="shared" si="333"/>
        <v>0.25486111111111093</v>
      </c>
      <c r="U349" s="174">
        <f>SUM(U340:U348)</f>
        <v>194</v>
      </c>
      <c r="V349" s="175"/>
      <c r="W349" s="176">
        <f>SUM(W340:W348)</f>
        <v>39770</v>
      </c>
      <c r="Z349" s="135"/>
      <c r="AA349" s="135"/>
    </row>
    <row r="350" spans="1:27" x14ac:dyDescent="0.25">
      <c r="A350" s="177"/>
      <c r="D350" s="178"/>
      <c r="F350" s="178"/>
      <c r="H350" s="179"/>
      <c r="I350" s="180"/>
      <c r="J350" s="181"/>
      <c r="K350" s="182"/>
      <c r="L350" s="183"/>
      <c r="M350" s="136"/>
      <c r="N350" s="183"/>
      <c r="O350" s="184"/>
      <c r="Q350" s="185"/>
      <c r="R350" s="185"/>
      <c r="S350" s="185"/>
      <c r="T350" s="185"/>
      <c r="U350" s="182"/>
      <c r="W350" s="182"/>
      <c r="Z350" s="135"/>
      <c r="AA350" s="135"/>
    </row>
    <row r="351" spans="1:27" ht="15.75" thickBot="1" x14ac:dyDescent="0.3">
      <c r="I351" s="135"/>
      <c r="J351" s="135"/>
      <c r="K351" s="135"/>
      <c r="Z351" s="135"/>
      <c r="AA351" s="135"/>
    </row>
    <row r="352" spans="1:27" x14ac:dyDescent="0.25">
      <c r="A352" s="138">
        <v>425</v>
      </c>
      <c r="B352" s="139">
        <v>4025</v>
      </c>
      <c r="C352" s="139" t="s">
        <v>21</v>
      </c>
      <c r="D352" s="139"/>
      <c r="E352" s="140" t="str">
        <f t="shared" ref="E352:E361" si="334">CONCATENATE(C352,D352)</f>
        <v>X</v>
      </c>
      <c r="F352" s="139" t="s">
        <v>48</v>
      </c>
      <c r="G352" s="229">
        <v>2</v>
      </c>
      <c r="H352" s="139" t="str">
        <f>CONCATENATE(F352,"/",G352)</f>
        <v>XXX410/2</v>
      </c>
      <c r="I352" s="190" t="s">
        <v>27</v>
      </c>
      <c r="J352" s="142" t="s">
        <v>27</v>
      </c>
      <c r="K352" s="143">
        <v>0.18541666666666667</v>
      </c>
      <c r="L352" s="144">
        <v>0.18680555555555556</v>
      </c>
      <c r="M352" s="139" t="s">
        <v>50</v>
      </c>
      <c r="N352" s="144">
        <v>0.21666666666666667</v>
      </c>
      <c r="O352" s="139" t="s">
        <v>26</v>
      </c>
      <c r="P352" s="139" t="str">
        <f t="shared" ref="P352:P360" si="335">IF(M353=O352,"OK","POZOR")</f>
        <v>OK</v>
      </c>
      <c r="Q352" s="146">
        <f t="shared" ref="Q352:Q361" si="336">IF(ISNUMBER(G352),N352-L352,IF(F352="přejezd",N352-L352,0))</f>
        <v>2.9861111111111116E-2</v>
      </c>
      <c r="R352" s="146">
        <f t="shared" ref="R352:R361" si="337">IF(ISNUMBER(G352),L352-K352,0)</f>
        <v>1.388888888888884E-3</v>
      </c>
      <c r="S352" s="146">
        <f t="shared" ref="S352:S361" si="338">Q352+R352</f>
        <v>3.125E-2</v>
      </c>
      <c r="T352" s="146"/>
      <c r="U352" s="139">
        <v>28</v>
      </c>
      <c r="V352" s="139">
        <f>INDEX('Počty dní'!A:E,MATCH(E352,'Počty dní'!C:C,0),4)</f>
        <v>205</v>
      </c>
      <c r="W352" s="147">
        <f t="shared" ref="W352:W361" si="339">V352*U352</f>
        <v>5740</v>
      </c>
      <c r="Z352" s="135"/>
      <c r="AA352" s="135"/>
    </row>
    <row r="353" spans="1:27" x14ac:dyDescent="0.25">
      <c r="A353" s="148">
        <v>425</v>
      </c>
      <c r="B353" s="149">
        <v>4025</v>
      </c>
      <c r="C353" s="149" t="s">
        <v>21</v>
      </c>
      <c r="D353" s="149"/>
      <c r="E353" s="150" t="str">
        <f t="shared" si="334"/>
        <v>X</v>
      </c>
      <c r="F353" s="149" t="s">
        <v>48</v>
      </c>
      <c r="G353" s="230">
        <v>5</v>
      </c>
      <c r="H353" s="149" t="str">
        <f t="shared" si="325"/>
        <v>XXX410/5</v>
      </c>
      <c r="I353" s="191" t="s">
        <v>28</v>
      </c>
      <c r="J353" s="152" t="s">
        <v>27</v>
      </c>
      <c r="K353" s="153">
        <v>0.23472222222222219</v>
      </c>
      <c r="L353" s="154">
        <v>0.23611111111111113</v>
      </c>
      <c r="M353" s="149" t="s">
        <v>26</v>
      </c>
      <c r="N353" s="154">
        <v>0.27638888888888885</v>
      </c>
      <c r="O353" s="149" t="s">
        <v>49</v>
      </c>
      <c r="P353" s="149" t="str">
        <f t="shared" si="335"/>
        <v>OK</v>
      </c>
      <c r="Q353" s="156">
        <f t="shared" si="336"/>
        <v>4.0277777777777718E-2</v>
      </c>
      <c r="R353" s="156">
        <f t="shared" si="337"/>
        <v>1.3888888888889395E-3</v>
      </c>
      <c r="S353" s="156">
        <f t="shared" si="338"/>
        <v>4.1666666666666657E-2</v>
      </c>
      <c r="T353" s="156">
        <f t="shared" ref="T353:T361" si="340">K353-N352</f>
        <v>1.8055555555555519E-2</v>
      </c>
      <c r="U353" s="149">
        <v>37.1</v>
      </c>
      <c r="V353" s="149">
        <f>INDEX('Počty dní'!A:E,MATCH(E353,'Počty dní'!C:C,0),4)</f>
        <v>205</v>
      </c>
      <c r="W353" s="157">
        <f t="shared" si="339"/>
        <v>7605.5</v>
      </c>
      <c r="Z353" s="135"/>
      <c r="AA353" s="135"/>
    </row>
    <row r="354" spans="1:27" x14ac:dyDescent="0.25">
      <c r="A354" s="148">
        <v>425</v>
      </c>
      <c r="B354" s="149">
        <v>4025</v>
      </c>
      <c r="C354" s="149" t="s">
        <v>21</v>
      </c>
      <c r="D354" s="149"/>
      <c r="E354" s="150" t="str">
        <f t="shared" si="334"/>
        <v>X</v>
      </c>
      <c r="F354" s="149" t="s">
        <v>48</v>
      </c>
      <c r="G354" s="230">
        <v>8</v>
      </c>
      <c r="H354" s="149" t="str">
        <f t="shared" ref="H354:H361" si="341">CONCATENATE(F354,"/",G354)</f>
        <v>XXX410/8</v>
      </c>
      <c r="I354" s="191" t="s">
        <v>27</v>
      </c>
      <c r="J354" s="152" t="s">
        <v>27</v>
      </c>
      <c r="K354" s="153">
        <v>0.27638888888888885</v>
      </c>
      <c r="L354" s="154">
        <v>0.27777777777777779</v>
      </c>
      <c r="M354" s="149" t="s">
        <v>49</v>
      </c>
      <c r="N354" s="154">
        <v>0.31597222222222221</v>
      </c>
      <c r="O354" s="149" t="s">
        <v>26</v>
      </c>
      <c r="P354" s="149" t="str">
        <f t="shared" si="335"/>
        <v>OK</v>
      </c>
      <c r="Q354" s="156">
        <f t="shared" si="336"/>
        <v>3.819444444444442E-2</v>
      </c>
      <c r="R354" s="156">
        <f t="shared" si="337"/>
        <v>1.3888888888889395E-3</v>
      </c>
      <c r="S354" s="156">
        <f t="shared" si="338"/>
        <v>3.9583333333333359E-2</v>
      </c>
      <c r="T354" s="156">
        <f t="shared" si="340"/>
        <v>0</v>
      </c>
      <c r="U354" s="149">
        <v>34.6</v>
      </c>
      <c r="V354" s="149">
        <f>INDEX('Počty dní'!A:E,MATCH(E354,'Počty dní'!C:C,0),4)</f>
        <v>205</v>
      </c>
      <c r="W354" s="157">
        <f t="shared" si="339"/>
        <v>7093</v>
      </c>
      <c r="Z354" s="135"/>
      <c r="AA354" s="135"/>
    </row>
    <row r="355" spans="1:27" x14ac:dyDescent="0.25">
      <c r="A355" s="148">
        <v>425</v>
      </c>
      <c r="B355" s="149">
        <v>4025</v>
      </c>
      <c r="C355" s="149" t="s">
        <v>21</v>
      </c>
      <c r="D355" s="149">
        <v>25</v>
      </c>
      <c r="E355" s="150" t="str">
        <f t="shared" si="334"/>
        <v>X25</v>
      </c>
      <c r="F355" s="149" t="s">
        <v>52</v>
      </c>
      <c r="G355" s="230">
        <v>7</v>
      </c>
      <c r="H355" s="149" t="str">
        <f t="shared" si="341"/>
        <v>XXX412/7</v>
      </c>
      <c r="I355" s="191" t="s">
        <v>27</v>
      </c>
      <c r="J355" s="152" t="s">
        <v>27</v>
      </c>
      <c r="K355" s="153">
        <v>0.55555555555555558</v>
      </c>
      <c r="L355" s="154">
        <v>0.55902777777777779</v>
      </c>
      <c r="M355" s="149" t="s">
        <v>26</v>
      </c>
      <c r="N355" s="154">
        <v>0.58124999999999993</v>
      </c>
      <c r="O355" s="155" t="s">
        <v>54</v>
      </c>
      <c r="P355" s="149" t="str">
        <f t="shared" si="335"/>
        <v>OK</v>
      </c>
      <c r="Q355" s="156">
        <f t="shared" si="336"/>
        <v>2.2222222222222143E-2</v>
      </c>
      <c r="R355" s="156">
        <f t="shared" si="337"/>
        <v>3.4722222222222099E-3</v>
      </c>
      <c r="S355" s="156">
        <f t="shared" si="338"/>
        <v>2.5694444444444353E-2</v>
      </c>
      <c r="T355" s="156">
        <f t="shared" si="340"/>
        <v>0.23958333333333337</v>
      </c>
      <c r="U355" s="149">
        <v>18.899999999999999</v>
      </c>
      <c r="V355" s="149">
        <f>INDEX('Počty dní'!A:E,MATCH(E355,'Počty dní'!C:C,0),4)</f>
        <v>205</v>
      </c>
      <c r="W355" s="157">
        <f t="shared" si="339"/>
        <v>3874.4999999999995</v>
      </c>
      <c r="Z355" s="135"/>
      <c r="AA355" s="135"/>
    </row>
    <row r="356" spans="1:27" x14ac:dyDescent="0.25">
      <c r="A356" s="148">
        <v>425</v>
      </c>
      <c r="B356" s="149">
        <v>4025</v>
      </c>
      <c r="C356" s="149" t="s">
        <v>21</v>
      </c>
      <c r="D356" s="149">
        <v>25</v>
      </c>
      <c r="E356" s="150" t="str">
        <f t="shared" si="334"/>
        <v>X25</v>
      </c>
      <c r="F356" s="149" t="s">
        <v>52</v>
      </c>
      <c r="G356" s="230">
        <v>10</v>
      </c>
      <c r="H356" s="149" t="str">
        <f t="shared" si="341"/>
        <v>XXX412/10</v>
      </c>
      <c r="I356" s="191" t="s">
        <v>28</v>
      </c>
      <c r="J356" s="152" t="s">
        <v>27</v>
      </c>
      <c r="K356" s="153">
        <v>0.58472222222222225</v>
      </c>
      <c r="L356" s="154">
        <v>0.58611111111111114</v>
      </c>
      <c r="M356" s="155" t="s">
        <v>54</v>
      </c>
      <c r="N356" s="154">
        <v>0.61111111111111105</v>
      </c>
      <c r="O356" s="149" t="s">
        <v>26</v>
      </c>
      <c r="P356" s="149" t="str">
        <f t="shared" si="335"/>
        <v>OK</v>
      </c>
      <c r="Q356" s="156">
        <f t="shared" si="336"/>
        <v>2.4999999999999911E-2</v>
      </c>
      <c r="R356" s="156">
        <f t="shared" si="337"/>
        <v>1.388888888888884E-3</v>
      </c>
      <c r="S356" s="156">
        <f t="shared" si="338"/>
        <v>2.6388888888888795E-2</v>
      </c>
      <c r="T356" s="156">
        <f t="shared" si="340"/>
        <v>3.4722222222223209E-3</v>
      </c>
      <c r="U356" s="149">
        <v>22.6</v>
      </c>
      <c r="V356" s="149">
        <f>INDEX('Počty dní'!A:E,MATCH(E356,'Počty dní'!C:C,0),4)</f>
        <v>205</v>
      </c>
      <c r="W356" s="157">
        <f t="shared" si="339"/>
        <v>4633</v>
      </c>
      <c r="Z356" s="135"/>
      <c r="AA356" s="135"/>
    </row>
    <row r="357" spans="1:27" x14ac:dyDescent="0.25">
      <c r="A357" s="148">
        <v>425</v>
      </c>
      <c r="B357" s="149">
        <v>4025</v>
      </c>
      <c r="C357" s="149" t="s">
        <v>21</v>
      </c>
      <c r="D357" s="149"/>
      <c r="E357" s="150" t="str">
        <f t="shared" si="334"/>
        <v>X</v>
      </c>
      <c r="F357" s="149" t="s">
        <v>48</v>
      </c>
      <c r="G357" s="230">
        <v>17</v>
      </c>
      <c r="H357" s="149" t="str">
        <f t="shared" si="341"/>
        <v>XXX410/17</v>
      </c>
      <c r="I357" s="191" t="s">
        <v>27</v>
      </c>
      <c r="J357" s="152" t="s">
        <v>27</v>
      </c>
      <c r="K357" s="153">
        <v>0.61805555555555558</v>
      </c>
      <c r="L357" s="154">
        <v>0.62152777777777779</v>
      </c>
      <c r="M357" s="149" t="s">
        <v>26</v>
      </c>
      <c r="N357" s="154">
        <v>0.66180555555555554</v>
      </c>
      <c r="O357" s="149" t="s">
        <v>49</v>
      </c>
      <c r="P357" s="149" t="str">
        <f t="shared" si="335"/>
        <v>OK</v>
      </c>
      <c r="Q357" s="156">
        <f t="shared" si="336"/>
        <v>4.0277777777777746E-2</v>
      </c>
      <c r="R357" s="156">
        <f t="shared" si="337"/>
        <v>3.4722222222222099E-3</v>
      </c>
      <c r="S357" s="156">
        <f t="shared" si="338"/>
        <v>4.3749999999999956E-2</v>
      </c>
      <c r="T357" s="156">
        <f t="shared" si="340"/>
        <v>6.9444444444445308E-3</v>
      </c>
      <c r="U357" s="149">
        <v>37.1</v>
      </c>
      <c r="V357" s="149">
        <f>INDEX('Počty dní'!A:E,MATCH(E357,'Počty dní'!C:C,0),4)</f>
        <v>205</v>
      </c>
      <c r="W357" s="157">
        <f t="shared" si="339"/>
        <v>7605.5</v>
      </c>
      <c r="Z357" s="135"/>
      <c r="AA357" s="135"/>
    </row>
    <row r="358" spans="1:27" x14ac:dyDescent="0.25">
      <c r="A358" s="148">
        <v>425</v>
      </c>
      <c r="B358" s="149">
        <v>4025</v>
      </c>
      <c r="C358" s="149" t="s">
        <v>21</v>
      </c>
      <c r="D358" s="149"/>
      <c r="E358" s="150" t="str">
        <f t="shared" si="334"/>
        <v>X</v>
      </c>
      <c r="F358" s="149" t="s">
        <v>48</v>
      </c>
      <c r="G358" s="230">
        <v>20</v>
      </c>
      <c r="H358" s="149" t="str">
        <f t="shared" si="341"/>
        <v>XXX410/20</v>
      </c>
      <c r="I358" s="191" t="s">
        <v>28</v>
      </c>
      <c r="J358" s="152" t="s">
        <v>27</v>
      </c>
      <c r="K358" s="153">
        <v>0.66666666666666663</v>
      </c>
      <c r="L358" s="154">
        <v>0.67013888888888884</v>
      </c>
      <c r="M358" s="149" t="s">
        <v>49</v>
      </c>
      <c r="N358" s="154">
        <v>0.71180555555555547</v>
      </c>
      <c r="O358" s="149" t="s">
        <v>26</v>
      </c>
      <c r="P358" s="149" t="str">
        <f t="shared" si="335"/>
        <v>OK</v>
      </c>
      <c r="Q358" s="156">
        <f t="shared" si="336"/>
        <v>4.166666666666663E-2</v>
      </c>
      <c r="R358" s="156">
        <f t="shared" si="337"/>
        <v>3.4722222222222099E-3</v>
      </c>
      <c r="S358" s="156">
        <f t="shared" si="338"/>
        <v>4.513888888888884E-2</v>
      </c>
      <c r="T358" s="156">
        <f t="shared" si="340"/>
        <v>4.8611111111110938E-3</v>
      </c>
      <c r="U358" s="149">
        <v>37.1</v>
      </c>
      <c r="V358" s="149">
        <f>INDEX('Počty dní'!A:E,MATCH(E358,'Počty dní'!C:C,0),4)</f>
        <v>205</v>
      </c>
      <c r="W358" s="157">
        <f t="shared" si="339"/>
        <v>7605.5</v>
      </c>
      <c r="Z358" s="135"/>
      <c r="AA358" s="135"/>
    </row>
    <row r="359" spans="1:27" x14ac:dyDescent="0.25">
      <c r="A359" s="148">
        <v>425</v>
      </c>
      <c r="B359" s="149">
        <v>4025</v>
      </c>
      <c r="C359" s="149" t="s">
        <v>21</v>
      </c>
      <c r="D359" s="149"/>
      <c r="E359" s="150" t="str">
        <f t="shared" si="334"/>
        <v>X</v>
      </c>
      <c r="F359" s="149" t="s">
        <v>52</v>
      </c>
      <c r="G359" s="230">
        <v>15</v>
      </c>
      <c r="H359" s="149" t="str">
        <f t="shared" si="341"/>
        <v>XXX412/15</v>
      </c>
      <c r="I359" s="191" t="s">
        <v>28</v>
      </c>
      <c r="J359" s="152" t="s">
        <v>27</v>
      </c>
      <c r="K359" s="153">
        <v>0.74305555555555547</v>
      </c>
      <c r="L359" s="154">
        <v>0.74652777777777779</v>
      </c>
      <c r="M359" s="149" t="s">
        <v>26</v>
      </c>
      <c r="N359" s="154">
        <v>0.76597222222222217</v>
      </c>
      <c r="O359" s="155" t="s">
        <v>53</v>
      </c>
      <c r="P359" s="149" t="str">
        <f t="shared" si="335"/>
        <v>OK</v>
      </c>
      <c r="Q359" s="156">
        <f t="shared" si="336"/>
        <v>1.9444444444444375E-2</v>
      </c>
      <c r="R359" s="156">
        <f t="shared" si="337"/>
        <v>3.4722222222223209E-3</v>
      </c>
      <c r="S359" s="156">
        <f t="shared" si="338"/>
        <v>2.2916666666666696E-2</v>
      </c>
      <c r="T359" s="156">
        <f t="shared" si="340"/>
        <v>3.125E-2</v>
      </c>
      <c r="U359" s="149">
        <v>16.5</v>
      </c>
      <c r="V359" s="149">
        <f>INDEX('Počty dní'!A:E,MATCH(E359,'Počty dní'!C:C,0),4)</f>
        <v>205</v>
      </c>
      <c r="W359" s="157">
        <f t="shared" si="339"/>
        <v>3382.5</v>
      </c>
      <c r="Z359" s="135"/>
      <c r="AA359" s="135"/>
    </row>
    <row r="360" spans="1:27" x14ac:dyDescent="0.25">
      <c r="A360" s="148">
        <v>425</v>
      </c>
      <c r="B360" s="149">
        <v>4025</v>
      </c>
      <c r="C360" s="149" t="s">
        <v>21</v>
      </c>
      <c r="D360" s="149"/>
      <c r="E360" s="150" t="str">
        <f t="shared" si="334"/>
        <v>X</v>
      </c>
      <c r="F360" s="149" t="s">
        <v>52</v>
      </c>
      <c r="G360" s="230">
        <v>16</v>
      </c>
      <c r="H360" s="149" t="str">
        <f t="shared" si="341"/>
        <v>XXX412/16</v>
      </c>
      <c r="I360" s="191" t="s">
        <v>28</v>
      </c>
      <c r="J360" s="152" t="s">
        <v>27</v>
      </c>
      <c r="K360" s="153">
        <v>0.7680555555555556</v>
      </c>
      <c r="L360" s="154">
        <v>0.76944444444444438</v>
      </c>
      <c r="M360" s="155" t="s">
        <v>53</v>
      </c>
      <c r="N360" s="154">
        <v>0.78472222222222221</v>
      </c>
      <c r="O360" s="149" t="s">
        <v>26</v>
      </c>
      <c r="P360" s="149" t="str">
        <f t="shared" si="335"/>
        <v>OK</v>
      </c>
      <c r="Q360" s="156">
        <f t="shared" si="336"/>
        <v>1.5277777777777835E-2</v>
      </c>
      <c r="R360" s="156">
        <f t="shared" si="337"/>
        <v>1.3888888888887729E-3</v>
      </c>
      <c r="S360" s="156">
        <f t="shared" si="338"/>
        <v>1.6666666666666607E-2</v>
      </c>
      <c r="T360" s="156">
        <f t="shared" si="340"/>
        <v>2.083333333333437E-3</v>
      </c>
      <c r="U360" s="149">
        <v>12.8</v>
      </c>
      <c r="V360" s="149">
        <f>INDEX('Počty dní'!A:E,MATCH(E360,'Počty dní'!C:C,0),4)</f>
        <v>205</v>
      </c>
      <c r="W360" s="157">
        <f t="shared" si="339"/>
        <v>2624</v>
      </c>
      <c r="Z360" s="135"/>
      <c r="AA360" s="135"/>
    </row>
    <row r="361" spans="1:27" ht="15.75" thickBot="1" x14ac:dyDescent="0.3">
      <c r="A361" s="148">
        <v>425</v>
      </c>
      <c r="B361" s="149">
        <v>4025</v>
      </c>
      <c r="C361" s="149" t="s">
        <v>21</v>
      </c>
      <c r="D361" s="149"/>
      <c r="E361" s="150" t="str">
        <f t="shared" si="334"/>
        <v>X</v>
      </c>
      <c r="F361" s="149" t="s">
        <v>48</v>
      </c>
      <c r="G361" s="230">
        <v>23</v>
      </c>
      <c r="H361" s="149" t="str">
        <f t="shared" si="341"/>
        <v>XXX410/23</v>
      </c>
      <c r="I361" s="191" t="s">
        <v>28</v>
      </c>
      <c r="J361" s="152" t="s">
        <v>27</v>
      </c>
      <c r="K361" s="153">
        <v>0.78472222222222221</v>
      </c>
      <c r="L361" s="154">
        <v>0.78819444444444453</v>
      </c>
      <c r="M361" s="149" t="s">
        <v>26</v>
      </c>
      <c r="N361" s="154">
        <v>0.82152777777777775</v>
      </c>
      <c r="O361" s="149" t="s">
        <v>50</v>
      </c>
      <c r="P361" s="149"/>
      <c r="Q361" s="156">
        <f t="shared" si="336"/>
        <v>3.3333333333333215E-2</v>
      </c>
      <c r="R361" s="156">
        <f t="shared" si="337"/>
        <v>3.4722222222223209E-3</v>
      </c>
      <c r="S361" s="156">
        <f t="shared" si="338"/>
        <v>3.6805555555555536E-2</v>
      </c>
      <c r="T361" s="156">
        <f t="shared" si="340"/>
        <v>0</v>
      </c>
      <c r="U361" s="149">
        <v>30.5</v>
      </c>
      <c r="V361" s="149">
        <f>INDEX('Počty dní'!A:E,MATCH(E361,'Počty dní'!C:C,0),4)</f>
        <v>205</v>
      </c>
      <c r="W361" s="157">
        <f t="shared" si="339"/>
        <v>6252.5</v>
      </c>
      <c r="Z361" s="135"/>
      <c r="AA361" s="135"/>
    </row>
    <row r="362" spans="1:27" ht="15.75" thickBot="1" x14ac:dyDescent="0.3">
      <c r="A362" s="163" t="str">
        <f ca="1">CONCATENATE(INDIRECT("R[-3]C[0]",FALSE),"celkem")</f>
        <v>425celkem</v>
      </c>
      <c r="B362" s="164"/>
      <c r="C362" s="164" t="str">
        <f ca="1">INDIRECT("R[-1]C[12]",FALSE)</f>
        <v>Předín</v>
      </c>
      <c r="D362" s="165"/>
      <c r="E362" s="164"/>
      <c r="F362" s="165"/>
      <c r="G362" s="231"/>
      <c r="H362" s="166"/>
      <c r="I362" s="167"/>
      <c r="J362" s="168" t="str">
        <f ca="1">INDIRECT("R[-2]C[0]",FALSE)</f>
        <v>V</v>
      </c>
      <c r="K362" s="169"/>
      <c r="L362" s="170"/>
      <c r="M362" s="171"/>
      <c r="N362" s="170"/>
      <c r="O362" s="172"/>
      <c r="P362" s="164"/>
      <c r="Q362" s="173">
        <f>SUM(Q352:Q361)</f>
        <v>0.30555555555555514</v>
      </c>
      <c r="R362" s="173">
        <f t="shared" ref="R362:T362" si="342">SUM(R352:R361)</f>
        <v>2.4305555555555691E-2</v>
      </c>
      <c r="S362" s="173">
        <f t="shared" si="342"/>
        <v>0.32986111111111083</v>
      </c>
      <c r="T362" s="173">
        <f t="shared" si="342"/>
        <v>0.30625000000000024</v>
      </c>
      <c r="U362" s="174">
        <f>SUM(U352:U361)</f>
        <v>275.2</v>
      </c>
      <c r="V362" s="175"/>
      <c r="W362" s="176">
        <f>SUM(W352:W361)</f>
        <v>56416</v>
      </c>
      <c r="Z362" s="135"/>
      <c r="AA362" s="135"/>
    </row>
    <row r="363" spans="1:27" x14ac:dyDescent="0.25">
      <c r="A363" s="177"/>
      <c r="D363" s="178"/>
      <c r="F363" s="178"/>
      <c r="H363" s="179"/>
      <c r="I363" s="180"/>
      <c r="J363" s="181"/>
      <c r="K363" s="182"/>
      <c r="L363" s="183"/>
      <c r="M363" s="136"/>
      <c r="N363" s="183"/>
      <c r="O363" s="184"/>
      <c r="Q363" s="185"/>
      <c r="R363" s="185"/>
      <c r="S363" s="185"/>
      <c r="T363" s="185"/>
      <c r="U363" s="182"/>
      <c r="W363" s="182"/>
      <c r="Z363" s="135"/>
      <c r="AA363" s="135"/>
    </row>
    <row r="364" spans="1:27" ht="15.75" thickBot="1" x14ac:dyDescent="0.3">
      <c r="I364" s="135"/>
      <c r="J364" s="135"/>
      <c r="K364" s="135"/>
      <c r="Z364" s="135"/>
      <c r="AA364" s="135"/>
    </row>
    <row r="365" spans="1:27" x14ac:dyDescent="0.25">
      <c r="A365" s="138">
        <v>426</v>
      </c>
      <c r="B365" s="139">
        <v>4026</v>
      </c>
      <c r="C365" s="139" t="s">
        <v>21</v>
      </c>
      <c r="D365" s="139"/>
      <c r="E365" s="140" t="str">
        <f t="shared" ref="E365:E374" si="343">CONCATENATE(C365,D365)</f>
        <v>X</v>
      </c>
      <c r="F365" s="139" t="s">
        <v>52</v>
      </c>
      <c r="G365" s="229">
        <v>2</v>
      </c>
      <c r="H365" s="139" t="str">
        <f>CONCATENATE(F365,"/",G365)</f>
        <v>XXX412/2</v>
      </c>
      <c r="I365" s="190" t="s">
        <v>28</v>
      </c>
      <c r="J365" s="142" t="s">
        <v>27</v>
      </c>
      <c r="K365" s="143">
        <v>0.1986111111111111</v>
      </c>
      <c r="L365" s="144">
        <v>0.19930555555555554</v>
      </c>
      <c r="M365" s="145" t="s">
        <v>53</v>
      </c>
      <c r="N365" s="144">
        <v>0.21875</v>
      </c>
      <c r="O365" s="139" t="s">
        <v>26</v>
      </c>
      <c r="P365" s="139" t="str">
        <f t="shared" ref="P365:P373" si="344">IF(M366=O365,"OK","POZOR")</f>
        <v>OK</v>
      </c>
      <c r="Q365" s="146">
        <f t="shared" ref="Q365:Q374" si="345">IF(ISNUMBER(G365),N365-L365,IF(F365="přejezd",N365-L365,0))</f>
        <v>1.9444444444444459E-2</v>
      </c>
      <c r="R365" s="146">
        <f t="shared" ref="R365:R374" si="346">IF(ISNUMBER(G365),L365-K365,0)</f>
        <v>6.9444444444444198E-4</v>
      </c>
      <c r="S365" s="146">
        <f t="shared" ref="S365:S374" si="347">Q365+R365</f>
        <v>2.0138888888888901E-2</v>
      </c>
      <c r="T365" s="146"/>
      <c r="U365" s="139">
        <v>16.5</v>
      </c>
      <c r="V365" s="139">
        <f>INDEX('Počty dní'!A:E,MATCH(E365,'Počty dní'!C:C,0),4)</f>
        <v>205</v>
      </c>
      <c r="W365" s="147">
        <f t="shared" ref="W365:W374" si="348">V365*U365</f>
        <v>3382.5</v>
      </c>
      <c r="Z365" s="135"/>
      <c r="AA365" s="135"/>
    </row>
    <row r="366" spans="1:27" x14ac:dyDescent="0.25">
      <c r="A366" s="148">
        <v>426</v>
      </c>
      <c r="B366" s="149">
        <v>4026</v>
      </c>
      <c r="C366" s="149" t="s">
        <v>21</v>
      </c>
      <c r="D366" s="149"/>
      <c r="E366" s="150" t="str">
        <f t="shared" si="343"/>
        <v>X</v>
      </c>
      <c r="F366" s="149" t="s">
        <v>52</v>
      </c>
      <c r="G366" s="230">
        <v>1</v>
      </c>
      <c r="H366" s="149" t="str">
        <f>CONCATENATE(F366,"/",G366)</f>
        <v>XXX412/1</v>
      </c>
      <c r="I366" s="191" t="s">
        <v>28</v>
      </c>
      <c r="J366" s="152" t="s">
        <v>27</v>
      </c>
      <c r="K366" s="153">
        <v>0.22361111111111109</v>
      </c>
      <c r="L366" s="154">
        <v>0.22569444444444445</v>
      </c>
      <c r="M366" s="149" t="s">
        <v>26</v>
      </c>
      <c r="N366" s="154">
        <v>0.24097222222222223</v>
      </c>
      <c r="O366" s="155" t="s">
        <v>53</v>
      </c>
      <c r="P366" s="149" t="str">
        <f t="shared" si="344"/>
        <v>OK</v>
      </c>
      <c r="Q366" s="156">
        <f t="shared" si="345"/>
        <v>1.5277777777777779E-2</v>
      </c>
      <c r="R366" s="156">
        <f t="shared" si="346"/>
        <v>2.0833333333333537E-3</v>
      </c>
      <c r="S366" s="156">
        <f t="shared" si="347"/>
        <v>1.7361111111111133E-2</v>
      </c>
      <c r="T366" s="156">
        <f t="shared" ref="T366:T374" si="349">K366-N365</f>
        <v>4.8611111111110938E-3</v>
      </c>
      <c r="U366" s="149">
        <v>12.8</v>
      </c>
      <c r="V366" s="149">
        <f>INDEX('Počty dní'!A:E,MATCH(E366,'Počty dní'!C:C,0),4)</f>
        <v>205</v>
      </c>
      <c r="W366" s="157">
        <f t="shared" si="348"/>
        <v>2624</v>
      </c>
      <c r="Z366" s="135"/>
      <c r="AA366" s="135"/>
    </row>
    <row r="367" spans="1:27" x14ac:dyDescent="0.25">
      <c r="A367" s="148">
        <v>426</v>
      </c>
      <c r="B367" s="149">
        <v>4026</v>
      </c>
      <c r="C367" s="149" t="s">
        <v>21</v>
      </c>
      <c r="D367" s="149"/>
      <c r="E367" s="150" t="str">
        <f t="shared" si="343"/>
        <v>X</v>
      </c>
      <c r="F367" s="149" t="s">
        <v>52</v>
      </c>
      <c r="G367" s="230">
        <v>4</v>
      </c>
      <c r="H367" s="149" t="str">
        <f>CONCATENATE(F367,"/",G367)</f>
        <v>XXX412/4</v>
      </c>
      <c r="I367" s="191" t="s">
        <v>27</v>
      </c>
      <c r="J367" s="152" t="s">
        <v>27</v>
      </c>
      <c r="K367" s="153">
        <v>0.25347222222222221</v>
      </c>
      <c r="L367" s="154">
        <v>0.25486111111111109</v>
      </c>
      <c r="M367" s="155" t="s">
        <v>53</v>
      </c>
      <c r="N367" s="154">
        <v>0.27430555555555552</v>
      </c>
      <c r="O367" s="149" t="s">
        <v>26</v>
      </c>
      <c r="P367" s="149" t="str">
        <f t="shared" si="344"/>
        <v>OK</v>
      </c>
      <c r="Q367" s="156">
        <f t="shared" si="345"/>
        <v>1.9444444444444431E-2</v>
      </c>
      <c r="R367" s="156">
        <f t="shared" si="346"/>
        <v>1.388888888888884E-3</v>
      </c>
      <c r="S367" s="156">
        <f t="shared" si="347"/>
        <v>2.0833333333333315E-2</v>
      </c>
      <c r="T367" s="156">
        <f t="shared" si="349"/>
        <v>1.2499999999999983E-2</v>
      </c>
      <c r="U367" s="149">
        <v>16.5</v>
      </c>
      <c r="V367" s="149">
        <f>INDEX('Počty dní'!A:E,MATCH(E367,'Počty dní'!C:C,0),4)</f>
        <v>205</v>
      </c>
      <c r="W367" s="157">
        <f t="shared" si="348"/>
        <v>3382.5</v>
      </c>
      <c r="Z367" s="135"/>
      <c r="AA367" s="135"/>
    </row>
    <row r="368" spans="1:27" x14ac:dyDescent="0.25">
      <c r="A368" s="148">
        <v>426</v>
      </c>
      <c r="B368" s="149">
        <v>4026</v>
      </c>
      <c r="C368" s="149" t="s">
        <v>21</v>
      </c>
      <c r="D368" s="149"/>
      <c r="E368" s="150" t="str">
        <f t="shared" ref="E368" si="350">CONCATENATE(C368,D368)</f>
        <v>X</v>
      </c>
      <c r="F368" s="149" t="s">
        <v>115</v>
      </c>
      <c r="G368" s="230">
        <v>1</v>
      </c>
      <c r="H368" s="149" t="str">
        <f t="shared" ref="H368" si="351">CONCATENATE(F368,"/",G368)</f>
        <v>XXX401/1</v>
      </c>
      <c r="I368" s="191" t="s">
        <v>28</v>
      </c>
      <c r="J368" s="152" t="s">
        <v>27</v>
      </c>
      <c r="K368" s="153">
        <v>0.27986111111111112</v>
      </c>
      <c r="L368" s="154">
        <v>0.28125</v>
      </c>
      <c r="M368" s="155" t="s">
        <v>26</v>
      </c>
      <c r="N368" s="154">
        <v>0.29305555555555557</v>
      </c>
      <c r="O368" s="149" t="s">
        <v>116</v>
      </c>
      <c r="P368" s="149" t="str">
        <f t="shared" si="344"/>
        <v>OK</v>
      </c>
      <c r="Q368" s="156">
        <f t="shared" si="345"/>
        <v>1.1805555555555569E-2</v>
      </c>
      <c r="R368" s="156">
        <f t="shared" si="346"/>
        <v>1.388888888888884E-3</v>
      </c>
      <c r="S368" s="156">
        <f t="shared" si="347"/>
        <v>1.3194444444444453E-2</v>
      </c>
      <c r="T368" s="156">
        <f t="shared" si="349"/>
        <v>5.5555555555555913E-3</v>
      </c>
      <c r="U368" s="149">
        <v>9.9</v>
      </c>
      <c r="V368" s="149">
        <f>INDEX('Počty dní'!A:E,MATCH(E368,'Počty dní'!C:C,0),4)</f>
        <v>205</v>
      </c>
      <c r="W368" s="157">
        <f t="shared" ref="W368" si="352">V368*U368</f>
        <v>2029.5</v>
      </c>
      <c r="Z368" s="135"/>
      <c r="AA368" s="135"/>
    </row>
    <row r="369" spans="1:27" x14ac:dyDescent="0.25">
      <c r="A369" s="148">
        <v>426</v>
      </c>
      <c r="B369" s="149">
        <v>4026</v>
      </c>
      <c r="C369" s="149" t="s">
        <v>21</v>
      </c>
      <c r="D369" s="149"/>
      <c r="E369" s="150" t="str">
        <f>CONCATENATE(C369,D369)</f>
        <v>X</v>
      </c>
      <c r="F369" s="149" t="s">
        <v>115</v>
      </c>
      <c r="G369" s="230">
        <v>2</v>
      </c>
      <c r="H369" s="149" t="str">
        <f>CONCATENATE(F369,"/",G369)</f>
        <v>XXX401/2</v>
      </c>
      <c r="I369" s="191" t="s">
        <v>27</v>
      </c>
      <c r="J369" s="152" t="s">
        <v>27</v>
      </c>
      <c r="K369" s="153">
        <v>0.29444444444444445</v>
      </c>
      <c r="L369" s="154">
        <v>0.2951388888888889</v>
      </c>
      <c r="M369" s="155" t="s">
        <v>116</v>
      </c>
      <c r="N369" s="154">
        <v>0.31527777777777777</v>
      </c>
      <c r="O369" s="149" t="s">
        <v>26</v>
      </c>
      <c r="P369" s="149" t="str">
        <f t="shared" si="344"/>
        <v>OK</v>
      </c>
      <c r="Q369" s="156">
        <f t="shared" si="345"/>
        <v>2.0138888888888873E-2</v>
      </c>
      <c r="R369" s="156">
        <f t="shared" si="346"/>
        <v>6.9444444444444198E-4</v>
      </c>
      <c r="S369" s="156">
        <f t="shared" si="347"/>
        <v>2.0833333333333315E-2</v>
      </c>
      <c r="T369" s="156">
        <f t="shared" si="349"/>
        <v>1.388888888888884E-3</v>
      </c>
      <c r="U369" s="149">
        <v>17</v>
      </c>
      <c r="V369" s="149">
        <f>INDEX('Počty dní'!A:E,MATCH(E369,'Počty dní'!C:C,0),4)</f>
        <v>205</v>
      </c>
      <c r="W369" s="157">
        <f>V369*U369</f>
        <v>3485</v>
      </c>
      <c r="Z369" s="135"/>
      <c r="AA369" s="135"/>
    </row>
    <row r="370" spans="1:27" x14ac:dyDescent="0.25">
      <c r="A370" s="148">
        <v>426</v>
      </c>
      <c r="B370" s="149">
        <v>4026</v>
      </c>
      <c r="C370" s="149" t="s">
        <v>21</v>
      </c>
      <c r="D370" s="149"/>
      <c r="E370" s="150" t="str">
        <f>CONCATENATE(C370,D370)</f>
        <v>X</v>
      </c>
      <c r="F370" s="149" t="s">
        <v>48</v>
      </c>
      <c r="G370" s="230">
        <v>9</v>
      </c>
      <c r="H370" s="149" t="str">
        <f>CONCATENATE(F370,"/",G370)</f>
        <v>XXX410/9</v>
      </c>
      <c r="I370" s="191" t="s">
        <v>28</v>
      </c>
      <c r="J370" s="152" t="s">
        <v>27</v>
      </c>
      <c r="K370" s="153">
        <v>0.36805555555555558</v>
      </c>
      <c r="L370" s="154">
        <v>0.37152777777777773</v>
      </c>
      <c r="M370" s="149" t="s">
        <v>26</v>
      </c>
      <c r="N370" s="154">
        <v>0.41180555555555554</v>
      </c>
      <c r="O370" s="149" t="s">
        <v>49</v>
      </c>
      <c r="P370" s="149" t="str">
        <f t="shared" si="344"/>
        <v>OK</v>
      </c>
      <c r="Q370" s="156">
        <f t="shared" si="345"/>
        <v>4.0277777777777801E-2</v>
      </c>
      <c r="R370" s="156">
        <f t="shared" si="346"/>
        <v>3.4722222222221544E-3</v>
      </c>
      <c r="S370" s="156">
        <f t="shared" si="347"/>
        <v>4.3749999999999956E-2</v>
      </c>
      <c r="T370" s="156">
        <f t="shared" si="349"/>
        <v>5.2777777777777812E-2</v>
      </c>
      <c r="U370" s="149">
        <v>37.1</v>
      </c>
      <c r="V370" s="149">
        <f>INDEX('Počty dní'!A:E,MATCH(E370,'Počty dní'!C:C,0),4)</f>
        <v>205</v>
      </c>
      <c r="W370" s="157">
        <f>V370*U370</f>
        <v>7605.5</v>
      </c>
      <c r="Z370" s="135"/>
      <c r="AA370" s="135"/>
    </row>
    <row r="371" spans="1:27" x14ac:dyDescent="0.25">
      <c r="A371" s="148">
        <v>426</v>
      </c>
      <c r="B371" s="149">
        <v>4026</v>
      </c>
      <c r="C371" s="149" t="s">
        <v>21</v>
      </c>
      <c r="D371" s="149"/>
      <c r="E371" s="150" t="str">
        <f>CONCATENATE(C371,D371)</f>
        <v>X</v>
      </c>
      <c r="F371" s="149" t="s">
        <v>48</v>
      </c>
      <c r="G371" s="230">
        <v>12</v>
      </c>
      <c r="H371" s="149" t="str">
        <f>CONCATENATE(F371,"/",G371)</f>
        <v>XXX410/12</v>
      </c>
      <c r="I371" s="191" t="s">
        <v>28</v>
      </c>
      <c r="J371" s="152" t="s">
        <v>27</v>
      </c>
      <c r="K371" s="153">
        <v>0.41666666666666669</v>
      </c>
      <c r="L371" s="154">
        <v>0.4201388888888889</v>
      </c>
      <c r="M371" s="149" t="s">
        <v>49</v>
      </c>
      <c r="N371" s="154">
        <v>0.46180555555555558</v>
      </c>
      <c r="O371" s="149" t="s">
        <v>26</v>
      </c>
      <c r="P371" s="149" t="str">
        <f t="shared" si="344"/>
        <v>OK</v>
      </c>
      <c r="Q371" s="156">
        <f t="shared" si="345"/>
        <v>4.1666666666666685E-2</v>
      </c>
      <c r="R371" s="156">
        <f t="shared" si="346"/>
        <v>3.4722222222222099E-3</v>
      </c>
      <c r="S371" s="156">
        <f t="shared" si="347"/>
        <v>4.5138888888888895E-2</v>
      </c>
      <c r="T371" s="156">
        <f t="shared" si="349"/>
        <v>4.8611111111111494E-3</v>
      </c>
      <c r="U371" s="149">
        <v>37.1</v>
      </c>
      <c r="V371" s="149">
        <f>INDEX('Počty dní'!A:E,MATCH(E371,'Počty dní'!C:C,0),4)</f>
        <v>205</v>
      </c>
      <c r="W371" s="157">
        <f>V371*U371</f>
        <v>7605.5</v>
      </c>
      <c r="Z371" s="135"/>
      <c r="AA371" s="135"/>
    </row>
    <row r="372" spans="1:27" x14ac:dyDescent="0.25">
      <c r="A372" s="148">
        <v>426</v>
      </c>
      <c r="B372" s="149">
        <v>4026</v>
      </c>
      <c r="C372" s="149" t="s">
        <v>21</v>
      </c>
      <c r="D372" s="149"/>
      <c r="E372" s="150" t="str">
        <f t="shared" si="343"/>
        <v>X</v>
      </c>
      <c r="F372" s="149" t="s">
        <v>48</v>
      </c>
      <c r="G372" s="230">
        <v>15</v>
      </c>
      <c r="H372" s="149" t="str">
        <f t="shared" ref="H372:H374" si="353">CONCATENATE(F372,"/",G372)</f>
        <v>XXX410/15</v>
      </c>
      <c r="I372" s="191" t="s">
        <v>27</v>
      </c>
      <c r="J372" s="152" t="s">
        <v>27</v>
      </c>
      <c r="K372" s="153">
        <v>0.57638888888888895</v>
      </c>
      <c r="L372" s="154">
        <v>0.57986111111111105</v>
      </c>
      <c r="M372" s="149" t="s">
        <v>26</v>
      </c>
      <c r="N372" s="154">
        <v>0.62013888888888891</v>
      </c>
      <c r="O372" s="149" t="s">
        <v>49</v>
      </c>
      <c r="P372" s="149" t="str">
        <f t="shared" si="344"/>
        <v>OK</v>
      </c>
      <c r="Q372" s="156">
        <f t="shared" si="345"/>
        <v>4.0277777777777857E-2</v>
      </c>
      <c r="R372" s="156">
        <f t="shared" si="346"/>
        <v>3.4722222222220989E-3</v>
      </c>
      <c r="S372" s="156">
        <f t="shared" si="347"/>
        <v>4.3749999999999956E-2</v>
      </c>
      <c r="T372" s="156">
        <f t="shared" si="349"/>
        <v>0.11458333333333337</v>
      </c>
      <c r="U372" s="149">
        <v>37.1</v>
      </c>
      <c r="V372" s="149">
        <f>INDEX('Počty dní'!A:E,MATCH(E372,'Počty dní'!C:C,0),4)</f>
        <v>205</v>
      </c>
      <c r="W372" s="157">
        <f t="shared" si="348"/>
        <v>7605.5</v>
      </c>
      <c r="Z372" s="135"/>
      <c r="AA372" s="135"/>
    </row>
    <row r="373" spans="1:27" x14ac:dyDescent="0.25">
      <c r="A373" s="148">
        <v>426</v>
      </c>
      <c r="B373" s="149">
        <v>4026</v>
      </c>
      <c r="C373" s="149" t="s">
        <v>21</v>
      </c>
      <c r="D373" s="149"/>
      <c r="E373" s="150" t="str">
        <f t="shared" si="343"/>
        <v>X</v>
      </c>
      <c r="F373" s="149" t="s">
        <v>48</v>
      </c>
      <c r="G373" s="230">
        <v>18</v>
      </c>
      <c r="H373" s="149" t="str">
        <f t="shared" si="353"/>
        <v>XXX410/18</v>
      </c>
      <c r="I373" s="191" t="s">
        <v>28</v>
      </c>
      <c r="J373" s="152" t="s">
        <v>27</v>
      </c>
      <c r="K373" s="153">
        <v>0.625</v>
      </c>
      <c r="L373" s="154">
        <v>0.62847222222222221</v>
      </c>
      <c r="M373" s="149" t="s">
        <v>49</v>
      </c>
      <c r="N373" s="154">
        <v>0.67013888888888884</v>
      </c>
      <c r="O373" s="149" t="s">
        <v>26</v>
      </c>
      <c r="P373" s="149" t="str">
        <f t="shared" si="344"/>
        <v>OK</v>
      </c>
      <c r="Q373" s="156">
        <f t="shared" si="345"/>
        <v>4.166666666666663E-2</v>
      </c>
      <c r="R373" s="156">
        <f t="shared" si="346"/>
        <v>3.4722222222222099E-3</v>
      </c>
      <c r="S373" s="156">
        <f t="shared" si="347"/>
        <v>4.513888888888884E-2</v>
      </c>
      <c r="T373" s="156">
        <f t="shared" si="349"/>
        <v>4.8611111111110938E-3</v>
      </c>
      <c r="U373" s="149">
        <v>37.1</v>
      </c>
      <c r="V373" s="149">
        <f>INDEX('Počty dní'!A:E,MATCH(E373,'Počty dní'!C:C,0),4)</f>
        <v>205</v>
      </c>
      <c r="W373" s="157">
        <f t="shared" si="348"/>
        <v>7605.5</v>
      </c>
      <c r="Z373" s="135"/>
      <c r="AA373" s="135"/>
    </row>
    <row r="374" spans="1:27" ht="15.75" thickBot="1" x14ac:dyDescent="0.3">
      <c r="A374" s="148">
        <v>426</v>
      </c>
      <c r="B374" s="149">
        <v>4026</v>
      </c>
      <c r="C374" s="149" t="s">
        <v>21</v>
      </c>
      <c r="D374" s="149"/>
      <c r="E374" s="150" t="str">
        <f t="shared" si="343"/>
        <v>X</v>
      </c>
      <c r="F374" s="149" t="s">
        <v>52</v>
      </c>
      <c r="G374" s="230">
        <v>13</v>
      </c>
      <c r="H374" s="149" t="str">
        <f t="shared" si="353"/>
        <v>XXX412/13</v>
      </c>
      <c r="I374" s="191" t="s">
        <v>28</v>
      </c>
      <c r="J374" s="152" t="s">
        <v>27</v>
      </c>
      <c r="K374" s="153">
        <v>0.68055555555555547</v>
      </c>
      <c r="L374" s="154">
        <v>0.68402777777777779</v>
      </c>
      <c r="M374" s="149" t="s">
        <v>26</v>
      </c>
      <c r="N374" s="154">
        <v>0.70347222222222217</v>
      </c>
      <c r="O374" s="155" t="s">
        <v>53</v>
      </c>
      <c r="P374" s="149"/>
      <c r="Q374" s="156">
        <f t="shared" si="345"/>
        <v>1.9444444444444375E-2</v>
      </c>
      <c r="R374" s="156">
        <f t="shared" si="346"/>
        <v>3.4722222222223209E-3</v>
      </c>
      <c r="S374" s="156">
        <f t="shared" si="347"/>
        <v>2.2916666666666696E-2</v>
      </c>
      <c r="T374" s="156">
        <f t="shared" si="349"/>
        <v>1.041666666666663E-2</v>
      </c>
      <c r="U374" s="149">
        <v>16.5</v>
      </c>
      <c r="V374" s="149">
        <f>INDEX('Počty dní'!A:E,MATCH(E374,'Počty dní'!C:C,0),4)</f>
        <v>205</v>
      </c>
      <c r="W374" s="157">
        <f t="shared" si="348"/>
        <v>3382.5</v>
      </c>
      <c r="Z374" s="135"/>
      <c r="AA374" s="135"/>
    </row>
    <row r="375" spans="1:27" ht="15.75" thickBot="1" x14ac:dyDescent="0.3">
      <c r="A375" s="163" t="str">
        <f ca="1">CONCATENATE(INDIRECT("R[-3]C[0]",FALSE),"celkem")</f>
        <v>426celkem</v>
      </c>
      <c r="B375" s="164"/>
      <c r="C375" s="164" t="str">
        <f ca="1">INDIRECT("R[-1]C[12]",FALSE)</f>
        <v>Brtnice,Střížov,II</v>
      </c>
      <c r="D375" s="165"/>
      <c r="E375" s="164"/>
      <c r="F375" s="165"/>
      <c r="G375" s="231"/>
      <c r="H375" s="166"/>
      <c r="I375" s="167"/>
      <c r="J375" s="168" t="str">
        <f ca="1">INDIRECT("R[-2]C[0]",FALSE)</f>
        <v>V</v>
      </c>
      <c r="K375" s="169"/>
      <c r="L375" s="170"/>
      <c r="M375" s="171"/>
      <c r="N375" s="170"/>
      <c r="O375" s="172"/>
      <c r="P375" s="164"/>
      <c r="Q375" s="173">
        <f>SUM(Q365:Q374)</f>
        <v>0.26944444444444449</v>
      </c>
      <c r="R375" s="173">
        <f t="shared" ref="R375:T375" si="354">SUM(R365:R374)</f>
        <v>2.3611111111110999E-2</v>
      </c>
      <c r="S375" s="173">
        <f t="shared" si="354"/>
        <v>0.29305555555555546</v>
      </c>
      <c r="T375" s="173">
        <f t="shared" si="354"/>
        <v>0.21180555555555561</v>
      </c>
      <c r="U375" s="174">
        <f>SUM(U365:U374)</f>
        <v>237.59999999999997</v>
      </c>
      <c r="V375" s="175"/>
      <c r="W375" s="176">
        <f>SUM(W365:W374)</f>
        <v>48708</v>
      </c>
      <c r="Z375" s="135"/>
      <c r="AA375" s="135"/>
    </row>
    <row r="376" spans="1:27" x14ac:dyDescent="0.25">
      <c r="A376" s="177"/>
      <c r="D376" s="178"/>
      <c r="F376" s="178"/>
      <c r="H376" s="179"/>
      <c r="I376" s="180"/>
      <c r="J376" s="181"/>
      <c r="K376" s="182"/>
      <c r="L376" s="183"/>
      <c r="M376" s="136"/>
      <c r="N376" s="183"/>
      <c r="O376" s="184"/>
      <c r="Q376" s="185"/>
      <c r="R376" s="185"/>
      <c r="S376" s="185"/>
      <c r="T376" s="185"/>
      <c r="U376" s="182"/>
      <c r="W376" s="182"/>
      <c r="Z376" s="135"/>
      <c r="AA376" s="135"/>
    </row>
    <row r="377" spans="1:27" ht="15.75" thickBot="1" x14ac:dyDescent="0.3">
      <c r="I377" s="135"/>
      <c r="J377" s="135"/>
      <c r="K377" s="135"/>
      <c r="Z377" s="135"/>
      <c r="AA377" s="135"/>
    </row>
    <row r="378" spans="1:27" x14ac:dyDescent="0.25">
      <c r="A378" s="138">
        <v>427</v>
      </c>
      <c r="B378" s="139">
        <v>4027</v>
      </c>
      <c r="C378" s="139" t="s">
        <v>21</v>
      </c>
      <c r="D378" s="139"/>
      <c r="E378" s="140" t="str">
        <f t="shared" ref="E378:E395" si="355">CONCATENATE(C378,D378)</f>
        <v>X</v>
      </c>
      <c r="F378" s="139" t="s">
        <v>56</v>
      </c>
      <c r="G378" s="229">
        <v>2</v>
      </c>
      <c r="H378" s="139" t="str">
        <f>CONCATENATE(F378,"/",G378)</f>
        <v>XXX413/2</v>
      </c>
      <c r="I378" s="190" t="s">
        <v>28</v>
      </c>
      <c r="J378" s="142" t="s">
        <v>28</v>
      </c>
      <c r="K378" s="143">
        <v>0.20277777777777781</v>
      </c>
      <c r="L378" s="144">
        <v>0.20347222222222219</v>
      </c>
      <c r="M378" s="139" t="s">
        <v>58</v>
      </c>
      <c r="N378" s="144">
        <v>0.21527777777777779</v>
      </c>
      <c r="O378" s="145" t="s">
        <v>57</v>
      </c>
      <c r="P378" s="139" t="str">
        <f t="shared" ref="P378:P394" si="356">IF(M379=O378,"OK","POZOR")</f>
        <v>OK</v>
      </c>
      <c r="Q378" s="146">
        <f t="shared" ref="Q378:Q395" si="357">IF(ISNUMBER(G378),N378-L378,IF(F378="přejezd",N378-L378,0))</f>
        <v>1.1805555555555597E-2</v>
      </c>
      <c r="R378" s="146">
        <f t="shared" ref="R378:R395" si="358">IF(ISNUMBER(G378),L378-K378,0)</f>
        <v>6.9444444444438647E-4</v>
      </c>
      <c r="S378" s="146">
        <f t="shared" ref="S378:S395" si="359">Q378+R378</f>
        <v>1.2499999999999983E-2</v>
      </c>
      <c r="T378" s="146"/>
      <c r="U378" s="139">
        <v>10</v>
      </c>
      <c r="V378" s="139">
        <f>INDEX('Počty dní'!A:E,MATCH(E378,'Počty dní'!C:C,0),4)</f>
        <v>205</v>
      </c>
      <c r="W378" s="147">
        <f t="shared" ref="W378:W395" si="360">V378*U378</f>
        <v>2050</v>
      </c>
      <c r="Z378" s="135"/>
      <c r="AA378" s="135"/>
    </row>
    <row r="379" spans="1:27" x14ac:dyDescent="0.25">
      <c r="A379" s="148">
        <v>427</v>
      </c>
      <c r="B379" s="149">
        <v>4027</v>
      </c>
      <c r="C379" s="149" t="s">
        <v>21</v>
      </c>
      <c r="D379" s="149"/>
      <c r="E379" s="150" t="str">
        <f t="shared" si="355"/>
        <v>X</v>
      </c>
      <c r="F379" s="149" t="s">
        <v>56</v>
      </c>
      <c r="G379" s="230">
        <v>3</v>
      </c>
      <c r="H379" s="149" t="str">
        <f t="shared" si="325"/>
        <v>XXX413/3</v>
      </c>
      <c r="I379" s="191" t="s">
        <v>28</v>
      </c>
      <c r="J379" s="152" t="s">
        <v>28</v>
      </c>
      <c r="K379" s="153">
        <v>0.24583333333333335</v>
      </c>
      <c r="L379" s="154">
        <v>0.24652777777777779</v>
      </c>
      <c r="M379" s="155" t="s">
        <v>57</v>
      </c>
      <c r="N379" s="154">
        <v>0.25833333333333336</v>
      </c>
      <c r="O379" s="149" t="s">
        <v>58</v>
      </c>
      <c r="P379" s="149" t="str">
        <f t="shared" si="356"/>
        <v>OK</v>
      </c>
      <c r="Q379" s="156">
        <f t="shared" si="357"/>
        <v>1.1805555555555569E-2</v>
      </c>
      <c r="R379" s="156">
        <f t="shared" si="358"/>
        <v>6.9444444444444198E-4</v>
      </c>
      <c r="S379" s="156">
        <f t="shared" si="359"/>
        <v>1.2500000000000011E-2</v>
      </c>
      <c r="T379" s="156">
        <f t="shared" ref="T379:T395" si="361">K379-N378</f>
        <v>3.0555555555555558E-2</v>
      </c>
      <c r="U379" s="149">
        <v>10</v>
      </c>
      <c r="V379" s="149">
        <f>INDEX('Počty dní'!A:E,MATCH(E379,'Počty dní'!C:C,0),4)</f>
        <v>205</v>
      </c>
      <c r="W379" s="157">
        <f t="shared" si="360"/>
        <v>2050</v>
      </c>
      <c r="Z379" s="135"/>
      <c r="AA379" s="135"/>
    </row>
    <row r="380" spans="1:27" x14ac:dyDescent="0.25">
      <c r="A380" s="148">
        <v>427</v>
      </c>
      <c r="B380" s="149">
        <v>4027</v>
      </c>
      <c r="C380" s="149" t="s">
        <v>21</v>
      </c>
      <c r="D380" s="149"/>
      <c r="E380" s="150" t="str">
        <f t="shared" si="355"/>
        <v>X</v>
      </c>
      <c r="F380" s="149" t="s">
        <v>56</v>
      </c>
      <c r="G380" s="230">
        <v>4</v>
      </c>
      <c r="H380" s="149" t="str">
        <f>CONCATENATE(F380,"/",G380)</f>
        <v>XXX413/4</v>
      </c>
      <c r="I380" s="191" t="s">
        <v>28</v>
      </c>
      <c r="J380" s="152" t="s">
        <v>28</v>
      </c>
      <c r="K380" s="153">
        <v>0.26874999999999999</v>
      </c>
      <c r="L380" s="154">
        <v>0.26944444444444443</v>
      </c>
      <c r="M380" s="149" t="s">
        <v>58</v>
      </c>
      <c r="N380" s="154">
        <v>0.28333333333333333</v>
      </c>
      <c r="O380" s="155" t="s">
        <v>59</v>
      </c>
      <c r="P380" s="149" t="str">
        <f t="shared" si="356"/>
        <v>OK</v>
      </c>
      <c r="Q380" s="156">
        <f t="shared" si="357"/>
        <v>1.3888888888888895E-2</v>
      </c>
      <c r="R380" s="156">
        <f t="shared" si="358"/>
        <v>6.9444444444444198E-4</v>
      </c>
      <c r="S380" s="156">
        <f t="shared" si="359"/>
        <v>1.4583333333333337E-2</v>
      </c>
      <c r="T380" s="156">
        <f t="shared" si="361"/>
        <v>1.041666666666663E-2</v>
      </c>
      <c r="U380" s="149">
        <v>11.7</v>
      </c>
      <c r="V380" s="149">
        <f>INDEX('Počty dní'!A:E,MATCH(E380,'Počty dní'!C:C,0),4)</f>
        <v>205</v>
      </c>
      <c r="W380" s="157">
        <f t="shared" si="360"/>
        <v>2398.5</v>
      </c>
      <c r="Z380" s="135"/>
      <c r="AA380" s="135"/>
    </row>
    <row r="381" spans="1:27" x14ac:dyDescent="0.25">
      <c r="A381" s="148">
        <v>427</v>
      </c>
      <c r="B381" s="149">
        <v>4027</v>
      </c>
      <c r="C381" s="149" t="s">
        <v>21</v>
      </c>
      <c r="D381" s="149"/>
      <c r="E381" s="150" t="str">
        <f t="shared" si="355"/>
        <v>X</v>
      </c>
      <c r="F381" s="149" t="s">
        <v>56</v>
      </c>
      <c r="G381" s="230">
        <v>5</v>
      </c>
      <c r="H381" s="149" t="str">
        <f t="shared" si="325"/>
        <v>XXX413/5</v>
      </c>
      <c r="I381" s="191" t="s">
        <v>28</v>
      </c>
      <c r="J381" s="152" t="s">
        <v>28</v>
      </c>
      <c r="K381" s="153">
        <v>0.28472222222222221</v>
      </c>
      <c r="L381" s="154">
        <v>0.28750000000000003</v>
      </c>
      <c r="M381" s="155" t="s">
        <v>59</v>
      </c>
      <c r="N381" s="154">
        <v>0.30416666666666664</v>
      </c>
      <c r="O381" s="149" t="s">
        <v>58</v>
      </c>
      <c r="P381" s="149" t="str">
        <f t="shared" si="356"/>
        <v>OK</v>
      </c>
      <c r="Q381" s="156">
        <f t="shared" si="357"/>
        <v>1.6666666666666607E-2</v>
      </c>
      <c r="R381" s="156">
        <f t="shared" si="358"/>
        <v>2.7777777777778234E-3</v>
      </c>
      <c r="S381" s="156">
        <f t="shared" si="359"/>
        <v>1.9444444444444431E-2</v>
      </c>
      <c r="T381" s="156">
        <f t="shared" si="361"/>
        <v>1.388888888888884E-3</v>
      </c>
      <c r="U381" s="149">
        <v>11.7</v>
      </c>
      <c r="V381" s="149">
        <f>INDEX('Počty dní'!A:E,MATCH(E381,'Počty dní'!C:C,0),4)</f>
        <v>205</v>
      </c>
      <c r="W381" s="157">
        <f t="shared" si="360"/>
        <v>2398.5</v>
      </c>
      <c r="Z381" s="135"/>
      <c r="AA381" s="135"/>
    </row>
    <row r="382" spans="1:27" x14ac:dyDescent="0.25">
      <c r="A382" s="148">
        <v>427</v>
      </c>
      <c r="B382" s="149">
        <v>4027</v>
      </c>
      <c r="C382" s="149" t="s">
        <v>21</v>
      </c>
      <c r="D382" s="149"/>
      <c r="E382" s="150" t="str">
        <f t="shared" si="355"/>
        <v>X</v>
      </c>
      <c r="F382" s="149" t="s">
        <v>56</v>
      </c>
      <c r="G382" s="230">
        <v>6</v>
      </c>
      <c r="H382" s="149" t="str">
        <f>CONCATENATE(F382,"/",G382)</f>
        <v>XXX413/6</v>
      </c>
      <c r="I382" s="191" t="s">
        <v>28</v>
      </c>
      <c r="J382" s="152" t="s">
        <v>28</v>
      </c>
      <c r="K382" s="153">
        <v>0.30416666666666664</v>
      </c>
      <c r="L382" s="154">
        <v>0.30555555555555552</v>
      </c>
      <c r="M382" s="149" t="s">
        <v>58</v>
      </c>
      <c r="N382" s="154">
        <v>0.31111111111111112</v>
      </c>
      <c r="O382" s="149" t="s">
        <v>51</v>
      </c>
      <c r="P382" s="149" t="str">
        <f t="shared" si="356"/>
        <v>OK</v>
      </c>
      <c r="Q382" s="156">
        <f t="shared" si="357"/>
        <v>5.5555555555555913E-3</v>
      </c>
      <c r="R382" s="156">
        <f t="shared" si="358"/>
        <v>1.388888888888884E-3</v>
      </c>
      <c r="S382" s="156">
        <f t="shared" si="359"/>
        <v>6.9444444444444753E-3</v>
      </c>
      <c r="T382" s="156">
        <f t="shared" si="361"/>
        <v>0</v>
      </c>
      <c r="U382" s="149">
        <v>4</v>
      </c>
      <c r="V382" s="149">
        <f>INDEX('Počty dní'!A:E,MATCH(E382,'Počty dní'!C:C,0),4)</f>
        <v>205</v>
      </c>
      <c r="W382" s="157">
        <f t="shared" si="360"/>
        <v>820</v>
      </c>
      <c r="Z382" s="135"/>
      <c r="AA382" s="135"/>
    </row>
    <row r="383" spans="1:27" x14ac:dyDescent="0.25">
      <c r="A383" s="148">
        <v>427</v>
      </c>
      <c r="B383" s="149">
        <v>4027</v>
      </c>
      <c r="C383" s="149" t="s">
        <v>21</v>
      </c>
      <c r="D383" s="149"/>
      <c r="E383" s="150" t="str">
        <f t="shared" si="355"/>
        <v>X</v>
      </c>
      <c r="F383" s="149" t="s">
        <v>56</v>
      </c>
      <c r="G383" s="230">
        <v>8</v>
      </c>
      <c r="H383" s="149" t="str">
        <f>CONCATENATE(F383,"/",G383)</f>
        <v>XXX413/8</v>
      </c>
      <c r="I383" s="191" t="s">
        <v>28</v>
      </c>
      <c r="J383" s="152" t="s">
        <v>28</v>
      </c>
      <c r="K383" s="153">
        <v>0.33680555555555558</v>
      </c>
      <c r="L383" s="154">
        <v>0.33749999999999997</v>
      </c>
      <c r="M383" s="149" t="s">
        <v>51</v>
      </c>
      <c r="N383" s="154">
        <v>0.34583333333333338</v>
      </c>
      <c r="O383" s="155" t="s">
        <v>59</v>
      </c>
      <c r="P383" s="149" t="str">
        <f t="shared" si="356"/>
        <v>OK</v>
      </c>
      <c r="Q383" s="156">
        <f t="shared" si="357"/>
        <v>8.3333333333334147E-3</v>
      </c>
      <c r="R383" s="156">
        <f t="shared" si="358"/>
        <v>6.9444444444438647E-4</v>
      </c>
      <c r="S383" s="156">
        <f t="shared" si="359"/>
        <v>9.0277777777778012E-3</v>
      </c>
      <c r="T383" s="156">
        <f t="shared" si="361"/>
        <v>2.5694444444444464E-2</v>
      </c>
      <c r="U383" s="149">
        <v>7.7</v>
      </c>
      <c r="V383" s="149">
        <f>INDEX('Počty dní'!A:E,MATCH(E383,'Počty dní'!C:C,0),4)</f>
        <v>205</v>
      </c>
      <c r="W383" s="157">
        <f t="shared" si="360"/>
        <v>1578.5</v>
      </c>
      <c r="Z383" s="135"/>
      <c r="AA383" s="135"/>
    </row>
    <row r="384" spans="1:27" x14ac:dyDescent="0.25">
      <c r="A384" s="148">
        <v>427</v>
      </c>
      <c r="B384" s="149">
        <v>4027</v>
      </c>
      <c r="C384" s="149" t="s">
        <v>21</v>
      </c>
      <c r="D384" s="149"/>
      <c r="E384" s="150" t="str">
        <f t="shared" si="355"/>
        <v>X</v>
      </c>
      <c r="F384" s="149" t="s">
        <v>56</v>
      </c>
      <c r="G384" s="230">
        <v>7</v>
      </c>
      <c r="H384" s="149" t="str">
        <f t="shared" si="325"/>
        <v>XXX413/7</v>
      </c>
      <c r="I384" s="191" t="s">
        <v>28</v>
      </c>
      <c r="J384" s="152" t="s">
        <v>28</v>
      </c>
      <c r="K384" s="153">
        <v>0.34722222222222227</v>
      </c>
      <c r="L384" s="154">
        <v>0.34791666666666665</v>
      </c>
      <c r="M384" s="155" t="s">
        <v>59</v>
      </c>
      <c r="N384" s="154">
        <v>0.35625000000000001</v>
      </c>
      <c r="O384" s="149" t="s">
        <v>51</v>
      </c>
      <c r="P384" s="149" t="str">
        <f t="shared" si="356"/>
        <v>OK</v>
      </c>
      <c r="Q384" s="156">
        <f t="shared" si="357"/>
        <v>8.3333333333333592E-3</v>
      </c>
      <c r="R384" s="156">
        <f t="shared" si="358"/>
        <v>6.9444444444438647E-4</v>
      </c>
      <c r="S384" s="156">
        <f t="shared" si="359"/>
        <v>9.0277777777777457E-3</v>
      </c>
      <c r="T384" s="156">
        <f t="shared" si="361"/>
        <v>1.388888888888884E-3</v>
      </c>
      <c r="U384" s="149">
        <v>7.7</v>
      </c>
      <c r="V384" s="149">
        <f>INDEX('Počty dní'!A:E,MATCH(E384,'Počty dní'!C:C,0),4)</f>
        <v>205</v>
      </c>
      <c r="W384" s="157">
        <f t="shared" si="360"/>
        <v>1578.5</v>
      </c>
      <c r="Z384" s="135"/>
      <c r="AA384" s="135"/>
    </row>
    <row r="385" spans="1:27" x14ac:dyDescent="0.25">
      <c r="A385" s="148">
        <v>427</v>
      </c>
      <c r="B385" s="149">
        <v>4027</v>
      </c>
      <c r="C385" s="149" t="s">
        <v>21</v>
      </c>
      <c r="D385" s="149"/>
      <c r="E385" s="150" t="str">
        <f t="shared" si="355"/>
        <v>X</v>
      </c>
      <c r="F385" s="149" t="s">
        <v>56</v>
      </c>
      <c r="G385" s="230">
        <v>9</v>
      </c>
      <c r="H385" s="149" t="str">
        <f t="shared" si="325"/>
        <v>XXX413/9</v>
      </c>
      <c r="I385" s="191" t="s">
        <v>28</v>
      </c>
      <c r="J385" s="152" t="s">
        <v>28</v>
      </c>
      <c r="K385" s="153">
        <v>0.38958333333333334</v>
      </c>
      <c r="L385" s="154">
        <v>0.39027777777777778</v>
      </c>
      <c r="M385" s="149" t="s">
        <v>51</v>
      </c>
      <c r="N385" s="154">
        <v>0.39930555555555558</v>
      </c>
      <c r="O385" s="149" t="s">
        <v>55</v>
      </c>
      <c r="P385" s="149" t="str">
        <f t="shared" si="356"/>
        <v>OK</v>
      </c>
      <c r="Q385" s="156">
        <f t="shared" si="357"/>
        <v>9.0277777777778012E-3</v>
      </c>
      <c r="R385" s="156">
        <f t="shared" si="358"/>
        <v>6.9444444444444198E-4</v>
      </c>
      <c r="S385" s="156">
        <f t="shared" si="359"/>
        <v>9.7222222222222432E-3</v>
      </c>
      <c r="T385" s="156">
        <f t="shared" si="361"/>
        <v>3.3333333333333326E-2</v>
      </c>
      <c r="U385" s="149">
        <v>8.6999999999999993</v>
      </c>
      <c r="V385" s="149">
        <f>INDEX('Počty dní'!A:E,MATCH(E385,'Počty dní'!C:C,0),4)</f>
        <v>205</v>
      </c>
      <c r="W385" s="157">
        <f t="shared" si="360"/>
        <v>1783.4999999999998</v>
      </c>
      <c r="Z385" s="135"/>
      <c r="AA385" s="135"/>
    </row>
    <row r="386" spans="1:27" x14ac:dyDescent="0.25">
      <c r="A386" s="148">
        <v>427</v>
      </c>
      <c r="B386" s="149">
        <v>4027</v>
      </c>
      <c r="C386" s="149" t="s">
        <v>21</v>
      </c>
      <c r="D386" s="149"/>
      <c r="E386" s="150" t="str">
        <f t="shared" si="355"/>
        <v>X</v>
      </c>
      <c r="F386" s="149" t="s">
        <v>52</v>
      </c>
      <c r="G386" s="230">
        <v>8</v>
      </c>
      <c r="H386" s="149" t="str">
        <f>CONCATENATE(F386,"/",G386)</f>
        <v>XXX412/8</v>
      </c>
      <c r="I386" s="191" t="s">
        <v>28</v>
      </c>
      <c r="J386" s="152" t="s">
        <v>28</v>
      </c>
      <c r="K386" s="153">
        <v>0.39930555555555558</v>
      </c>
      <c r="L386" s="154">
        <v>0.40069444444444446</v>
      </c>
      <c r="M386" s="155" t="s">
        <v>55</v>
      </c>
      <c r="N386" s="154">
        <v>0.4201388888888889</v>
      </c>
      <c r="O386" s="149" t="s">
        <v>26</v>
      </c>
      <c r="P386" s="149" t="str">
        <f t="shared" si="356"/>
        <v>OK</v>
      </c>
      <c r="Q386" s="156">
        <f t="shared" si="357"/>
        <v>1.9444444444444431E-2</v>
      </c>
      <c r="R386" s="156">
        <f t="shared" si="358"/>
        <v>1.388888888888884E-3</v>
      </c>
      <c r="S386" s="156">
        <f t="shared" si="359"/>
        <v>2.0833333333333315E-2</v>
      </c>
      <c r="T386" s="156">
        <f t="shared" si="361"/>
        <v>0</v>
      </c>
      <c r="U386" s="149">
        <v>16.2</v>
      </c>
      <c r="V386" s="149">
        <f>INDEX('Počty dní'!A:E,MATCH(E386,'Počty dní'!C:C,0),4)</f>
        <v>205</v>
      </c>
      <c r="W386" s="157">
        <f t="shared" si="360"/>
        <v>3321</v>
      </c>
      <c r="Z386" s="135"/>
      <c r="AA386" s="135"/>
    </row>
    <row r="387" spans="1:27" x14ac:dyDescent="0.25">
      <c r="A387" s="148">
        <v>427</v>
      </c>
      <c r="B387" s="149">
        <v>4027</v>
      </c>
      <c r="C387" s="149" t="s">
        <v>21</v>
      </c>
      <c r="D387" s="149"/>
      <c r="E387" s="150" t="str">
        <f t="shared" si="355"/>
        <v>X</v>
      </c>
      <c r="F387" s="149" t="s">
        <v>52</v>
      </c>
      <c r="G387" s="230">
        <v>5</v>
      </c>
      <c r="H387" s="149" t="str">
        <f>CONCATENATE(F387,"/",G387)</f>
        <v>XXX412/5</v>
      </c>
      <c r="I387" s="191" t="s">
        <v>28</v>
      </c>
      <c r="J387" s="152" t="s">
        <v>28</v>
      </c>
      <c r="K387" s="153">
        <v>0.49305555555555558</v>
      </c>
      <c r="L387" s="154">
        <v>0.49652777777777773</v>
      </c>
      <c r="M387" s="149" t="s">
        <v>26</v>
      </c>
      <c r="N387" s="154">
        <v>0.51597222222222217</v>
      </c>
      <c r="O387" s="155" t="s">
        <v>55</v>
      </c>
      <c r="P387" s="149" t="str">
        <f t="shared" si="356"/>
        <v>OK</v>
      </c>
      <c r="Q387" s="156">
        <f t="shared" si="357"/>
        <v>1.9444444444444431E-2</v>
      </c>
      <c r="R387" s="156">
        <f t="shared" si="358"/>
        <v>3.4722222222221544E-3</v>
      </c>
      <c r="S387" s="156">
        <f t="shared" si="359"/>
        <v>2.2916666666666585E-2</v>
      </c>
      <c r="T387" s="156">
        <f t="shared" si="361"/>
        <v>7.2916666666666685E-2</v>
      </c>
      <c r="U387" s="149">
        <v>16.2</v>
      </c>
      <c r="V387" s="149">
        <f>INDEX('Počty dní'!A:E,MATCH(E387,'Počty dní'!C:C,0),4)</f>
        <v>205</v>
      </c>
      <c r="W387" s="157">
        <f t="shared" si="360"/>
        <v>3321</v>
      </c>
      <c r="Z387" s="135"/>
      <c r="AA387" s="135"/>
    </row>
    <row r="388" spans="1:27" x14ac:dyDescent="0.25">
      <c r="A388" s="148">
        <v>427</v>
      </c>
      <c r="B388" s="149">
        <v>4027</v>
      </c>
      <c r="C388" s="149" t="s">
        <v>21</v>
      </c>
      <c r="D388" s="149"/>
      <c r="E388" s="150" t="str">
        <f t="shared" si="355"/>
        <v>X</v>
      </c>
      <c r="F388" s="149" t="s">
        <v>56</v>
      </c>
      <c r="G388" s="230">
        <v>10</v>
      </c>
      <c r="H388" s="149" t="str">
        <f>CONCATENATE(F388,"/",G388)</f>
        <v>XXX413/10</v>
      </c>
      <c r="I388" s="191" t="s">
        <v>28</v>
      </c>
      <c r="J388" s="152" t="s">
        <v>28</v>
      </c>
      <c r="K388" s="153">
        <v>0.51597222222222217</v>
      </c>
      <c r="L388" s="154">
        <v>0.51666666666666672</v>
      </c>
      <c r="M388" s="149" t="s">
        <v>55</v>
      </c>
      <c r="N388" s="154">
        <v>0.54513888888888895</v>
      </c>
      <c r="O388" s="155" t="s">
        <v>59</v>
      </c>
      <c r="P388" s="149" t="str">
        <f t="shared" si="356"/>
        <v>OK</v>
      </c>
      <c r="Q388" s="156">
        <f t="shared" si="357"/>
        <v>2.8472222222222232E-2</v>
      </c>
      <c r="R388" s="156">
        <f t="shared" si="358"/>
        <v>6.94444444444553E-4</v>
      </c>
      <c r="S388" s="156">
        <f t="shared" si="359"/>
        <v>2.9166666666666785E-2</v>
      </c>
      <c r="T388" s="156">
        <f t="shared" si="361"/>
        <v>0</v>
      </c>
      <c r="U388" s="149">
        <v>17.100000000000001</v>
      </c>
      <c r="V388" s="149">
        <f>INDEX('Počty dní'!A:E,MATCH(E388,'Počty dní'!C:C,0),4)</f>
        <v>205</v>
      </c>
      <c r="W388" s="157">
        <f t="shared" si="360"/>
        <v>3505.5000000000005</v>
      </c>
      <c r="Z388" s="135"/>
      <c r="AA388" s="135"/>
    </row>
    <row r="389" spans="1:27" x14ac:dyDescent="0.25">
      <c r="A389" s="148">
        <v>427</v>
      </c>
      <c r="B389" s="149">
        <v>4027</v>
      </c>
      <c r="C389" s="149" t="s">
        <v>21</v>
      </c>
      <c r="D389" s="149"/>
      <c r="E389" s="150" t="str">
        <f t="shared" si="355"/>
        <v>X</v>
      </c>
      <c r="F389" s="149" t="s">
        <v>56</v>
      </c>
      <c r="G389" s="230">
        <v>11</v>
      </c>
      <c r="H389" s="149" t="str">
        <f t="shared" si="325"/>
        <v>XXX413/11</v>
      </c>
      <c r="I389" s="191" t="s">
        <v>28</v>
      </c>
      <c r="J389" s="152" t="s">
        <v>28</v>
      </c>
      <c r="K389" s="153">
        <v>0.54513888888888895</v>
      </c>
      <c r="L389" s="154">
        <v>0.54583333333333328</v>
      </c>
      <c r="M389" s="155" t="s">
        <v>59</v>
      </c>
      <c r="N389" s="154">
        <v>0.55972222222222223</v>
      </c>
      <c r="O389" s="149" t="s">
        <v>58</v>
      </c>
      <c r="P389" s="149" t="str">
        <f t="shared" si="356"/>
        <v>OK</v>
      </c>
      <c r="Q389" s="156">
        <f t="shared" si="357"/>
        <v>1.3888888888888951E-2</v>
      </c>
      <c r="R389" s="156">
        <f t="shared" si="358"/>
        <v>6.9444444444433095E-4</v>
      </c>
      <c r="S389" s="156">
        <f t="shared" si="359"/>
        <v>1.4583333333333282E-2</v>
      </c>
      <c r="T389" s="156">
        <f t="shared" si="361"/>
        <v>0</v>
      </c>
      <c r="U389" s="149">
        <v>10</v>
      </c>
      <c r="V389" s="149">
        <f>INDEX('Počty dní'!A:E,MATCH(E389,'Počty dní'!C:C,0),4)</f>
        <v>205</v>
      </c>
      <c r="W389" s="157">
        <f t="shared" si="360"/>
        <v>2050</v>
      </c>
      <c r="Z389" s="135"/>
      <c r="AA389" s="135"/>
    </row>
    <row r="390" spans="1:27" x14ac:dyDescent="0.25">
      <c r="A390" s="148">
        <v>427</v>
      </c>
      <c r="B390" s="149">
        <v>4027</v>
      </c>
      <c r="C390" s="149" t="s">
        <v>21</v>
      </c>
      <c r="D390" s="149">
        <v>25</v>
      </c>
      <c r="E390" s="150" t="str">
        <f t="shared" si="355"/>
        <v>X25</v>
      </c>
      <c r="F390" s="149" t="s">
        <v>56</v>
      </c>
      <c r="G390" s="230">
        <v>12</v>
      </c>
      <c r="H390" s="149" t="str">
        <f>CONCATENATE(F390,"/",G390)</f>
        <v>XXX413/12</v>
      </c>
      <c r="I390" s="191" t="s">
        <v>28</v>
      </c>
      <c r="J390" s="152" t="s">
        <v>28</v>
      </c>
      <c r="K390" s="153">
        <v>0.5625</v>
      </c>
      <c r="L390" s="154">
        <v>0.56319444444444444</v>
      </c>
      <c r="M390" s="149" t="s">
        <v>58</v>
      </c>
      <c r="N390" s="154">
        <v>0.58680555555555558</v>
      </c>
      <c r="O390" s="155" t="s">
        <v>59</v>
      </c>
      <c r="P390" s="149" t="str">
        <f t="shared" si="356"/>
        <v>OK</v>
      </c>
      <c r="Q390" s="156">
        <f t="shared" si="357"/>
        <v>2.3611111111111138E-2</v>
      </c>
      <c r="R390" s="156">
        <f t="shared" si="358"/>
        <v>6.9444444444444198E-4</v>
      </c>
      <c r="S390" s="156">
        <f t="shared" si="359"/>
        <v>2.430555555555558E-2</v>
      </c>
      <c r="T390" s="156">
        <f t="shared" si="361"/>
        <v>2.7777777777777679E-3</v>
      </c>
      <c r="U390" s="149">
        <v>12.4</v>
      </c>
      <c r="V390" s="149">
        <f>INDEX('Počty dní'!A:E,MATCH(E390,'Počty dní'!C:C,0),4)</f>
        <v>205</v>
      </c>
      <c r="W390" s="157">
        <f t="shared" si="360"/>
        <v>2542</v>
      </c>
      <c r="Z390" s="135"/>
      <c r="AA390" s="135"/>
    </row>
    <row r="391" spans="1:27" x14ac:dyDescent="0.25">
      <c r="A391" s="148">
        <v>427</v>
      </c>
      <c r="B391" s="149">
        <v>4027</v>
      </c>
      <c r="C391" s="149" t="s">
        <v>21</v>
      </c>
      <c r="D391" s="149">
        <v>25</v>
      </c>
      <c r="E391" s="150" t="str">
        <f t="shared" si="355"/>
        <v>X25</v>
      </c>
      <c r="F391" s="149" t="s">
        <v>56</v>
      </c>
      <c r="G391" s="230">
        <v>13</v>
      </c>
      <c r="H391" s="149" t="str">
        <f t="shared" si="325"/>
        <v>XXX413/13</v>
      </c>
      <c r="I391" s="191" t="s">
        <v>28</v>
      </c>
      <c r="J391" s="152" t="s">
        <v>28</v>
      </c>
      <c r="K391" s="153">
        <v>0.58680555555555558</v>
      </c>
      <c r="L391" s="154">
        <v>0.58750000000000002</v>
      </c>
      <c r="M391" s="155" t="s">
        <v>59</v>
      </c>
      <c r="N391" s="154">
        <v>0.60138888888888886</v>
      </c>
      <c r="O391" s="149" t="s">
        <v>58</v>
      </c>
      <c r="P391" s="149" t="str">
        <f t="shared" si="356"/>
        <v>OK</v>
      </c>
      <c r="Q391" s="156">
        <f t="shared" si="357"/>
        <v>1.388888888888884E-2</v>
      </c>
      <c r="R391" s="156">
        <f t="shared" si="358"/>
        <v>6.9444444444444198E-4</v>
      </c>
      <c r="S391" s="156">
        <f t="shared" si="359"/>
        <v>1.4583333333333282E-2</v>
      </c>
      <c r="T391" s="156">
        <f t="shared" si="361"/>
        <v>0</v>
      </c>
      <c r="U391" s="149">
        <v>11.7</v>
      </c>
      <c r="V391" s="149">
        <f>INDEX('Počty dní'!A:E,MATCH(E391,'Počty dní'!C:C,0),4)</f>
        <v>205</v>
      </c>
      <c r="W391" s="157">
        <f t="shared" si="360"/>
        <v>2398.5</v>
      </c>
      <c r="Z391" s="135"/>
      <c r="AA391" s="135"/>
    </row>
    <row r="392" spans="1:27" x14ac:dyDescent="0.25">
      <c r="A392" s="148">
        <v>427</v>
      </c>
      <c r="B392" s="149">
        <v>4027</v>
      </c>
      <c r="C392" s="149" t="s">
        <v>21</v>
      </c>
      <c r="D392" s="149"/>
      <c r="E392" s="150" t="str">
        <f t="shared" si="355"/>
        <v>X</v>
      </c>
      <c r="F392" s="149" t="s">
        <v>56</v>
      </c>
      <c r="G392" s="230">
        <v>14</v>
      </c>
      <c r="H392" s="149" t="str">
        <f>CONCATENATE(F392,"/",G392)</f>
        <v>XXX413/14</v>
      </c>
      <c r="I392" s="191" t="s">
        <v>28</v>
      </c>
      <c r="J392" s="152" t="s">
        <v>28</v>
      </c>
      <c r="K392" s="153">
        <v>0.61805555555555558</v>
      </c>
      <c r="L392" s="154">
        <v>0.61875000000000002</v>
      </c>
      <c r="M392" s="149" t="s">
        <v>58</v>
      </c>
      <c r="N392" s="154">
        <v>0.63541666666666663</v>
      </c>
      <c r="O392" s="155" t="s">
        <v>59</v>
      </c>
      <c r="P392" s="149" t="str">
        <f t="shared" si="356"/>
        <v>OK</v>
      </c>
      <c r="Q392" s="156">
        <f t="shared" si="357"/>
        <v>1.6666666666666607E-2</v>
      </c>
      <c r="R392" s="156">
        <f t="shared" si="358"/>
        <v>6.9444444444444198E-4</v>
      </c>
      <c r="S392" s="156">
        <f t="shared" si="359"/>
        <v>1.7361111111111049E-2</v>
      </c>
      <c r="T392" s="156">
        <f t="shared" si="361"/>
        <v>1.6666666666666718E-2</v>
      </c>
      <c r="U392" s="149">
        <v>12.4</v>
      </c>
      <c r="V392" s="149">
        <f>INDEX('Počty dní'!A:E,MATCH(E392,'Počty dní'!C:C,0),4)</f>
        <v>205</v>
      </c>
      <c r="W392" s="157">
        <f t="shared" si="360"/>
        <v>2542</v>
      </c>
      <c r="Z392" s="135"/>
      <c r="AA392" s="135"/>
    </row>
    <row r="393" spans="1:27" x14ac:dyDescent="0.25">
      <c r="A393" s="148">
        <v>427</v>
      </c>
      <c r="B393" s="149">
        <v>4027</v>
      </c>
      <c r="C393" s="149" t="s">
        <v>21</v>
      </c>
      <c r="D393" s="149"/>
      <c r="E393" s="150" t="str">
        <f t="shared" si="355"/>
        <v>X</v>
      </c>
      <c r="F393" s="149" t="s">
        <v>56</v>
      </c>
      <c r="G393" s="230">
        <v>15</v>
      </c>
      <c r="H393" s="149" t="str">
        <f t="shared" si="325"/>
        <v>XXX413/15</v>
      </c>
      <c r="I393" s="191" t="s">
        <v>28</v>
      </c>
      <c r="J393" s="152" t="s">
        <v>28</v>
      </c>
      <c r="K393" s="153">
        <v>0.64583333333333337</v>
      </c>
      <c r="L393" s="154">
        <v>0.64652777777777781</v>
      </c>
      <c r="M393" s="155" t="s">
        <v>59</v>
      </c>
      <c r="N393" s="154">
        <v>0.66041666666666665</v>
      </c>
      <c r="O393" s="149" t="s">
        <v>58</v>
      </c>
      <c r="P393" s="149" t="str">
        <f t="shared" si="356"/>
        <v>OK</v>
      </c>
      <c r="Q393" s="156">
        <f t="shared" si="357"/>
        <v>1.388888888888884E-2</v>
      </c>
      <c r="R393" s="156">
        <f t="shared" si="358"/>
        <v>6.9444444444444198E-4</v>
      </c>
      <c r="S393" s="156">
        <f t="shared" si="359"/>
        <v>1.4583333333333282E-2</v>
      </c>
      <c r="T393" s="156">
        <f t="shared" si="361"/>
        <v>1.0416666666666741E-2</v>
      </c>
      <c r="U393" s="149">
        <v>11.7</v>
      </c>
      <c r="V393" s="149">
        <f>INDEX('Počty dní'!A:E,MATCH(E393,'Počty dní'!C:C,0),4)</f>
        <v>205</v>
      </c>
      <c r="W393" s="157">
        <f t="shared" si="360"/>
        <v>2398.5</v>
      </c>
      <c r="Z393" s="135"/>
      <c r="AA393" s="135"/>
    </row>
    <row r="394" spans="1:27" x14ac:dyDescent="0.25">
      <c r="A394" s="148">
        <v>427</v>
      </c>
      <c r="B394" s="149">
        <v>4027</v>
      </c>
      <c r="C394" s="149" t="s">
        <v>21</v>
      </c>
      <c r="D394" s="149"/>
      <c r="E394" s="150" t="str">
        <f t="shared" si="355"/>
        <v>X</v>
      </c>
      <c r="F394" s="149" t="s">
        <v>56</v>
      </c>
      <c r="G394" s="230">
        <v>16</v>
      </c>
      <c r="H394" s="149" t="str">
        <f>CONCATENATE(F394,"/",G394)</f>
        <v>XXX413/16</v>
      </c>
      <c r="I394" s="191" t="s">
        <v>28</v>
      </c>
      <c r="J394" s="152" t="s">
        <v>28</v>
      </c>
      <c r="K394" s="153">
        <v>0.6875</v>
      </c>
      <c r="L394" s="154">
        <v>0.68819444444444444</v>
      </c>
      <c r="M394" s="149" t="s">
        <v>58</v>
      </c>
      <c r="N394" s="154">
        <v>0.70833333333333337</v>
      </c>
      <c r="O394" s="155" t="s">
        <v>57</v>
      </c>
      <c r="P394" s="149" t="str">
        <f t="shared" si="356"/>
        <v>OK</v>
      </c>
      <c r="Q394" s="156">
        <f t="shared" si="357"/>
        <v>2.0138888888888928E-2</v>
      </c>
      <c r="R394" s="156">
        <f t="shared" si="358"/>
        <v>6.9444444444444198E-4</v>
      </c>
      <c r="S394" s="156">
        <f t="shared" si="359"/>
        <v>2.083333333333337E-2</v>
      </c>
      <c r="T394" s="156">
        <f t="shared" si="361"/>
        <v>2.7083333333333348E-2</v>
      </c>
      <c r="U394" s="149">
        <v>10</v>
      </c>
      <c r="V394" s="149">
        <f>INDEX('Počty dní'!A:E,MATCH(E394,'Počty dní'!C:C,0),4)</f>
        <v>205</v>
      </c>
      <c r="W394" s="157">
        <f t="shared" si="360"/>
        <v>2050</v>
      </c>
      <c r="Z394" s="135"/>
      <c r="AA394" s="135"/>
    </row>
    <row r="395" spans="1:27" ht="15.75" thickBot="1" x14ac:dyDescent="0.3">
      <c r="A395" s="148">
        <v>427</v>
      </c>
      <c r="B395" s="149">
        <v>4027</v>
      </c>
      <c r="C395" s="149" t="s">
        <v>21</v>
      </c>
      <c r="D395" s="149"/>
      <c r="E395" s="150" t="str">
        <f t="shared" si="355"/>
        <v>X</v>
      </c>
      <c r="F395" s="149" t="s">
        <v>56</v>
      </c>
      <c r="G395" s="230">
        <v>17</v>
      </c>
      <c r="H395" s="149" t="str">
        <f t="shared" si="325"/>
        <v>XXX413/17</v>
      </c>
      <c r="I395" s="191" t="s">
        <v>28</v>
      </c>
      <c r="J395" s="152" t="s">
        <v>28</v>
      </c>
      <c r="K395" s="153">
        <v>0.71111111111111114</v>
      </c>
      <c r="L395" s="154">
        <v>0.71180555555555547</v>
      </c>
      <c r="M395" s="155" t="s">
        <v>57</v>
      </c>
      <c r="N395" s="154">
        <v>0.72430555555555554</v>
      </c>
      <c r="O395" s="149" t="s">
        <v>58</v>
      </c>
      <c r="P395" s="149"/>
      <c r="Q395" s="156">
        <f t="shared" si="357"/>
        <v>1.2500000000000067E-2</v>
      </c>
      <c r="R395" s="156">
        <f t="shared" si="358"/>
        <v>6.9444444444433095E-4</v>
      </c>
      <c r="S395" s="156">
        <f t="shared" si="359"/>
        <v>1.3194444444444398E-2</v>
      </c>
      <c r="T395" s="156">
        <f t="shared" si="361"/>
        <v>2.7777777777777679E-3</v>
      </c>
      <c r="U395" s="149">
        <v>10</v>
      </c>
      <c r="V395" s="149">
        <f>INDEX('Počty dní'!A:E,MATCH(E395,'Počty dní'!C:C,0),4)</f>
        <v>205</v>
      </c>
      <c r="W395" s="157">
        <f t="shared" si="360"/>
        <v>2050</v>
      </c>
      <c r="Z395" s="135"/>
      <c r="AA395" s="135"/>
    </row>
    <row r="396" spans="1:27" ht="15.75" thickBot="1" x14ac:dyDescent="0.3">
      <c r="A396" s="163" t="str">
        <f ca="1">CONCATENATE(INDIRECT("R[-3]C[0]",FALSE),"celkem")</f>
        <v>427celkem</v>
      </c>
      <c r="B396" s="164"/>
      <c r="C396" s="164" t="str">
        <f ca="1">INDIRECT("R[-1]C[12]",FALSE)</f>
        <v>Brtnice,Uhřínovice,obec</v>
      </c>
      <c r="D396" s="165"/>
      <c r="E396" s="164"/>
      <c r="F396" s="165"/>
      <c r="G396" s="231"/>
      <c r="H396" s="166"/>
      <c r="I396" s="167"/>
      <c r="J396" s="168" t="str">
        <f ca="1">INDIRECT("R[-2]C[0]",FALSE)</f>
        <v>S</v>
      </c>
      <c r="K396" s="169"/>
      <c r="L396" s="170"/>
      <c r="M396" s="171"/>
      <c r="N396" s="170"/>
      <c r="O396" s="172"/>
      <c r="P396" s="164"/>
      <c r="Q396" s="173">
        <f>SUM(Q378:Q395)</f>
        <v>0.26736111111111127</v>
      </c>
      <c r="R396" s="173">
        <f t="shared" ref="R396:T396" si="362">SUM(R378:R395)</f>
        <v>1.8749999999999656E-2</v>
      </c>
      <c r="S396" s="173">
        <f t="shared" si="362"/>
        <v>0.28611111111111098</v>
      </c>
      <c r="T396" s="173">
        <f t="shared" si="362"/>
        <v>0.23541666666666677</v>
      </c>
      <c r="U396" s="174">
        <f>SUM(U378:U395)</f>
        <v>199.2</v>
      </c>
      <c r="V396" s="175"/>
      <c r="W396" s="176">
        <f>SUM(W378:W395)</f>
        <v>40836</v>
      </c>
      <c r="Z396" s="135"/>
      <c r="AA396" s="135"/>
    </row>
    <row r="397" spans="1:27" x14ac:dyDescent="0.25">
      <c r="A397" s="177"/>
      <c r="D397" s="178"/>
      <c r="F397" s="178"/>
      <c r="H397" s="179"/>
      <c r="I397" s="180"/>
      <c r="J397" s="181"/>
      <c r="K397" s="182"/>
      <c r="L397" s="183"/>
      <c r="M397" s="136"/>
      <c r="N397" s="183"/>
      <c r="O397" s="184"/>
      <c r="Q397" s="185"/>
      <c r="R397" s="185"/>
      <c r="S397" s="185"/>
      <c r="T397" s="185"/>
      <c r="U397" s="182"/>
      <c r="W397" s="182"/>
      <c r="Z397" s="135"/>
      <c r="AA397" s="135"/>
    </row>
    <row r="398" spans="1:27" ht="15.75" thickBot="1" x14ac:dyDescent="0.3">
      <c r="I398" s="135"/>
      <c r="J398" s="135"/>
      <c r="K398" s="135"/>
      <c r="Z398" s="135"/>
      <c r="AA398" s="135"/>
    </row>
    <row r="399" spans="1:27" x14ac:dyDescent="0.25">
      <c r="A399" s="138">
        <v>428</v>
      </c>
      <c r="B399" s="139">
        <v>4028</v>
      </c>
      <c r="C399" s="139" t="s">
        <v>21</v>
      </c>
      <c r="D399" s="139"/>
      <c r="E399" s="140" t="str">
        <f t="shared" ref="E399:E410" si="363">CONCATENATE(C399,D399)</f>
        <v>X</v>
      </c>
      <c r="F399" s="139" t="s">
        <v>56</v>
      </c>
      <c r="G399" s="229">
        <v>1</v>
      </c>
      <c r="H399" s="139" t="str">
        <f>CONCATENATE(F399,"/",G399)</f>
        <v>XXX413/1</v>
      </c>
      <c r="I399" s="190" t="s">
        <v>28</v>
      </c>
      <c r="J399" s="142" t="s">
        <v>27</v>
      </c>
      <c r="K399" s="143">
        <v>0.19375000000000001</v>
      </c>
      <c r="L399" s="144">
        <v>0.19444444444444445</v>
      </c>
      <c r="M399" s="145" t="s">
        <v>57</v>
      </c>
      <c r="N399" s="144">
        <v>0.20069444444444443</v>
      </c>
      <c r="O399" s="139" t="s">
        <v>51</v>
      </c>
      <c r="P399" s="139" t="str">
        <f t="shared" ref="P399:P409" si="364">IF(M400=O399,"OK","POZOR")</f>
        <v>OK</v>
      </c>
      <c r="Q399" s="146">
        <f t="shared" ref="Q399:Q410" si="365">IF(ISNUMBER(G399),N399-L399,IF(F399="přejezd",N399-L399,0))</f>
        <v>6.2499999999999778E-3</v>
      </c>
      <c r="R399" s="146">
        <f t="shared" ref="R399:R410" si="366">IF(ISNUMBER(G399),L399-K399,0)</f>
        <v>6.9444444444444198E-4</v>
      </c>
      <c r="S399" s="146">
        <f t="shared" ref="S399:S410" si="367">Q399+R399</f>
        <v>6.9444444444444198E-3</v>
      </c>
      <c r="T399" s="146"/>
      <c r="U399" s="139">
        <v>6</v>
      </c>
      <c r="V399" s="139">
        <f>INDEX('Počty dní'!A:E,MATCH(E399,'Počty dní'!C:C,0),4)</f>
        <v>205</v>
      </c>
      <c r="W399" s="147">
        <f t="shared" ref="W399:W410" si="368">V399*U399</f>
        <v>1230</v>
      </c>
      <c r="Z399" s="135"/>
      <c r="AA399" s="135"/>
    </row>
    <row r="400" spans="1:27" x14ac:dyDescent="0.25">
      <c r="A400" s="148">
        <v>428</v>
      </c>
      <c r="B400" s="149">
        <v>4028</v>
      </c>
      <c r="C400" s="149" t="s">
        <v>21</v>
      </c>
      <c r="D400" s="149"/>
      <c r="E400" s="150" t="str">
        <f t="shared" si="363"/>
        <v>X</v>
      </c>
      <c r="F400" s="149" t="s">
        <v>48</v>
      </c>
      <c r="G400" s="230">
        <v>3</v>
      </c>
      <c r="H400" s="149" t="str">
        <f>CONCATENATE(F400,"/",G400)</f>
        <v>XXX410/3</v>
      </c>
      <c r="I400" s="191" t="s">
        <v>28</v>
      </c>
      <c r="J400" s="152" t="s">
        <v>27</v>
      </c>
      <c r="K400" s="153">
        <v>0.22361111111111109</v>
      </c>
      <c r="L400" s="154">
        <v>0.22430555555555556</v>
      </c>
      <c r="M400" s="149" t="s">
        <v>51</v>
      </c>
      <c r="N400" s="154">
        <v>0.24513888888888888</v>
      </c>
      <c r="O400" s="149" t="s">
        <v>49</v>
      </c>
      <c r="P400" s="149" t="str">
        <f t="shared" si="364"/>
        <v>OK</v>
      </c>
      <c r="Q400" s="156">
        <f t="shared" si="365"/>
        <v>2.0833333333333315E-2</v>
      </c>
      <c r="R400" s="156">
        <f t="shared" si="366"/>
        <v>6.9444444444446973E-4</v>
      </c>
      <c r="S400" s="156">
        <f t="shared" si="367"/>
        <v>2.1527777777777785E-2</v>
      </c>
      <c r="T400" s="156">
        <f t="shared" ref="T400:T410" si="369">K400-N399</f>
        <v>2.2916666666666669E-2</v>
      </c>
      <c r="U400" s="149">
        <v>20.6</v>
      </c>
      <c r="V400" s="149">
        <f>INDEX('Počty dní'!A:E,MATCH(E400,'Počty dní'!C:C,0),4)</f>
        <v>205</v>
      </c>
      <c r="W400" s="157">
        <f t="shared" si="368"/>
        <v>4223</v>
      </c>
      <c r="Z400" s="135"/>
      <c r="AA400" s="135"/>
    </row>
    <row r="401" spans="1:27" x14ac:dyDescent="0.25">
      <c r="A401" s="148">
        <v>428</v>
      </c>
      <c r="B401" s="149">
        <v>4028</v>
      </c>
      <c r="C401" s="149" t="s">
        <v>21</v>
      </c>
      <c r="D401" s="149"/>
      <c r="E401" s="150" t="str">
        <f t="shared" si="363"/>
        <v>X</v>
      </c>
      <c r="F401" s="149" t="s">
        <v>48</v>
      </c>
      <c r="G401" s="230">
        <v>6</v>
      </c>
      <c r="H401" s="149" t="str">
        <f t="shared" ref="H401:H410" si="370">CONCATENATE(F401,"/",G401)</f>
        <v>XXX410/6</v>
      </c>
      <c r="I401" s="191" t="s">
        <v>27</v>
      </c>
      <c r="J401" s="152" t="s">
        <v>27</v>
      </c>
      <c r="K401" s="153">
        <v>0.25</v>
      </c>
      <c r="L401" s="154">
        <v>0.25347222222222221</v>
      </c>
      <c r="M401" s="149" t="s">
        <v>49</v>
      </c>
      <c r="N401" s="154">
        <v>0.2951388888888889</v>
      </c>
      <c r="O401" s="149" t="s">
        <v>26</v>
      </c>
      <c r="P401" s="149" t="str">
        <f t="shared" si="364"/>
        <v>OK</v>
      </c>
      <c r="Q401" s="156">
        <f t="shared" si="365"/>
        <v>4.1666666666666685E-2</v>
      </c>
      <c r="R401" s="156">
        <f t="shared" si="366"/>
        <v>3.4722222222222099E-3</v>
      </c>
      <c r="S401" s="156">
        <f t="shared" si="367"/>
        <v>4.5138888888888895E-2</v>
      </c>
      <c r="T401" s="156">
        <f t="shared" si="369"/>
        <v>4.8611111111111216E-3</v>
      </c>
      <c r="U401" s="149">
        <v>37.1</v>
      </c>
      <c r="V401" s="149">
        <f>INDEX('Počty dní'!A:E,MATCH(E401,'Počty dní'!C:C,0),4)</f>
        <v>205</v>
      </c>
      <c r="W401" s="157">
        <f t="shared" si="368"/>
        <v>7605.5</v>
      </c>
      <c r="Z401" s="135"/>
      <c r="AA401" s="135"/>
    </row>
    <row r="402" spans="1:27" x14ac:dyDescent="0.25">
      <c r="A402" s="148">
        <v>428</v>
      </c>
      <c r="B402" s="149">
        <v>4028</v>
      </c>
      <c r="C402" s="149" t="s">
        <v>21</v>
      </c>
      <c r="D402" s="149">
        <v>25</v>
      </c>
      <c r="E402" s="150" t="str">
        <f>CONCATENATE(C402,D402)</f>
        <v>X25</v>
      </c>
      <c r="F402" s="149" t="s">
        <v>67</v>
      </c>
      <c r="G402" s="230">
        <v>9</v>
      </c>
      <c r="H402" s="149" t="str">
        <f>CONCATENATE(F402,"/",G402)</f>
        <v>XXX470/9</v>
      </c>
      <c r="I402" s="191" t="s">
        <v>28</v>
      </c>
      <c r="J402" s="152" t="s">
        <v>27</v>
      </c>
      <c r="K402" s="153">
        <v>0.3</v>
      </c>
      <c r="L402" s="154">
        <v>0.30208333333333331</v>
      </c>
      <c r="M402" s="149" t="s">
        <v>26</v>
      </c>
      <c r="N402" s="154">
        <v>0.33749999999999997</v>
      </c>
      <c r="O402" s="155" t="s">
        <v>22</v>
      </c>
      <c r="P402" s="149" t="str">
        <f t="shared" si="364"/>
        <v>OK</v>
      </c>
      <c r="Q402" s="156">
        <f t="shared" si="365"/>
        <v>3.5416666666666652E-2</v>
      </c>
      <c r="R402" s="156">
        <f t="shared" si="366"/>
        <v>2.0833333333333259E-3</v>
      </c>
      <c r="S402" s="156">
        <f t="shared" si="367"/>
        <v>3.7499999999999978E-2</v>
      </c>
      <c r="T402" s="156">
        <f t="shared" si="369"/>
        <v>4.8611111111110938E-3</v>
      </c>
      <c r="U402" s="149">
        <v>30.9</v>
      </c>
      <c r="V402" s="149">
        <f>INDEX('Počty dní'!A:E,MATCH(E402,'Počty dní'!C:C,0),4)</f>
        <v>205</v>
      </c>
      <c r="W402" s="157">
        <f>V402*U402</f>
        <v>6334.5</v>
      </c>
      <c r="Z402" s="135"/>
      <c r="AA402" s="135"/>
    </row>
    <row r="403" spans="1:27" x14ac:dyDescent="0.25">
      <c r="A403" s="148">
        <v>428</v>
      </c>
      <c r="B403" s="149">
        <v>4028</v>
      </c>
      <c r="C403" s="149" t="s">
        <v>21</v>
      </c>
      <c r="D403" s="149"/>
      <c r="E403" s="150" t="str">
        <f>CONCATENATE(C403,D403)</f>
        <v>X</v>
      </c>
      <c r="F403" s="149" t="s">
        <v>67</v>
      </c>
      <c r="G403" s="230">
        <v>18</v>
      </c>
      <c r="H403" s="149" t="str">
        <f>CONCATENATE(F403,"/",G403)</f>
        <v>XXX470/18</v>
      </c>
      <c r="I403" s="191" t="s">
        <v>27</v>
      </c>
      <c r="J403" s="152" t="s">
        <v>27</v>
      </c>
      <c r="K403" s="153">
        <v>0.36805555555555558</v>
      </c>
      <c r="L403" s="154">
        <v>0.37152777777777773</v>
      </c>
      <c r="M403" s="155" t="s">
        <v>22</v>
      </c>
      <c r="N403" s="154">
        <v>0.40625</v>
      </c>
      <c r="O403" s="149" t="s">
        <v>26</v>
      </c>
      <c r="P403" s="149" t="str">
        <f t="shared" si="364"/>
        <v>OK</v>
      </c>
      <c r="Q403" s="156">
        <f t="shared" si="365"/>
        <v>3.4722222222222265E-2</v>
      </c>
      <c r="R403" s="156">
        <f t="shared" si="366"/>
        <v>3.4722222222221544E-3</v>
      </c>
      <c r="S403" s="156">
        <f t="shared" si="367"/>
        <v>3.819444444444442E-2</v>
      </c>
      <c r="T403" s="156">
        <f t="shared" si="369"/>
        <v>3.0555555555555614E-2</v>
      </c>
      <c r="U403" s="149">
        <v>31.4</v>
      </c>
      <c r="V403" s="149">
        <f>INDEX('Počty dní'!A:E,MATCH(E403,'Počty dní'!C:C,0),4)</f>
        <v>205</v>
      </c>
      <c r="W403" s="157">
        <f>V403*U403</f>
        <v>6437</v>
      </c>
      <c r="Z403" s="135"/>
      <c r="AA403" s="135"/>
    </row>
    <row r="404" spans="1:27" x14ac:dyDescent="0.25">
      <c r="A404" s="148">
        <v>428</v>
      </c>
      <c r="B404" s="149">
        <v>4028</v>
      </c>
      <c r="C404" s="149" t="s">
        <v>21</v>
      </c>
      <c r="D404" s="149"/>
      <c r="E404" s="150" t="str">
        <f>CONCATENATE(C404,D404)</f>
        <v>X</v>
      </c>
      <c r="F404" s="149" t="s">
        <v>48</v>
      </c>
      <c r="G404" s="230">
        <v>13</v>
      </c>
      <c r="H404" s="149" t="str">
        <f>CONCATENATE(F404,"/",G404)</f>
        <v>XXX410/13</v>
      </c>
      <c r="I404" s="191" t="s">
        <v>27</v>
      </c>
      <c r="J404" s="152" t="s">
        <v>27</v>
      </c>
      <c r="K404" s="153">
        <v>0.53472222222222221</v>
      </c>
      <c r="L404" s="154">
        <v>0.53819444444444442</v>
      </c>
      <c r="M404" s="155" t="s">
        <v>26</v>
      </c>
      <c r="N404" s="154">
        <v>0.57152777777777775</v>
      </c>
      <c r="O404" s="149" t="s">
        <v>50</v>
      </c>
      <c r="P404" s="149" t="str">
        <f t="shared" si="364"/>
        <v>OK</v>
      </c>
      <c r="Q404" s="156">
        <f t="shared" si="365"/>
        <v>3.3333333333333326E-2</v>
      </c>
      <c r="R404" s="156">
        <f t="shared" si="366"/>
        <v>3.4722222222222099E-3</v>
      </c>
      <c r="S404" s="156">
        <f t="shared" si="367"/>
        <v>3.6805555555555536E-2</v>
      </c>
      <c r="T404" s="156">
        <f t="shared" si="369"/>
        <v>0.12847222222222221</v>
      </c>
      <c r="U404" s="149">
        <v>30.5</v>
      </c>
      <c r="V404" s="149">
        <f>INDEX('Počty dní'!A:E,MATCH(E404,'Počty dní'!C:C,0),4)</f>
        <v>205</v>
      </c>
      <c r="W404" s="157">
        <f>V404*U404</f>
        <v>6252.5</v>
      </c>
      <c r="Z404" s="135"/>
      <c r="AA404" s="135"/>
    </row>
    <row r="405" spans="1:27" x14ac:dyDescent="0.25">
      <c r="A405" s="148">
        <v>428</v>
      </c>
      <c r="B405" s="149">
        <v>4028</v>
      </c>
      <c r="C405" s="149" t="s">
        <v>21</v>
      </c>
      <c r="D405" s="149"/>
      <c r="E405" s="150" t="str">
        <f>CONCATENATE(C405,D405)</f>
        <v>X</v>
      </c>
      <c r="F405" s="149" t="s">
        <v>48</v>
      </c>
      <c r="G405" s="230">
        <v>16</v>
      </c>
      <c r="H405" s="149" t="str">
        <f>CONCATENATE(F405,"/",G405)</f>
        <v>XXX410/16</v>
      </c>
      <c r="I405" s="191" t="s">
        <v>28</v>
      </c>
      <c r="J405" s="152" t="s">
        <v>27</v>
      </c>
      <c r="K405" s="153">
        <v>0.59166666666666667</v>
      </c>
      <c r="L405" s="154">
        <v>0.59305555555555556</v>
      </c>
      <c r="M405" s="149" t="s">
        <v>50</v>
      </c>
      <c r="N405" s="154">
        <v>0.62847222222222221</v>
      </c>
      <c r="O405" s="149" t="s">
        <v>26</v>
      </c>
      <c r="P405" s="149" t="str">
        <f t="shared" si="364"/>
        <v>OK</v>
      </c>
      <c r="Q405" s="156">
        <f t="shared" si="365"/>
        <v>3.5416666666666652E-2</v>
      </c>
      <c r="R405" s="156">
        <f t="shared" si="366"/>
        <v>1.388888888888884E-3</v>
      </c>
      <c r="S405" s="156">
        <f t="shared" si="367"/>
        <v>3.6805555555555536E-2</v>
      </c>
      <c r="T405" s="156">
        <f t="shared" si="369"/>
        <v>2.0138888888888928E-2</v>
      </c>
      <c r="U405" s="149">
        <v>30.5</v>
      </c>
      <c r="V405" s="149">
        <f>INDEX('Počty dní'!A:E,MATCH(E405,'Počty dní'!C:C,0),4)</f>
        <v>205</v>
      </c>
      <c r="W405" s="157">
        <f>V405*U405</f>
        <v>6252.5</v>
      </c>
      <c r="Z405" s="135"/>
      <c r="AA405" s="135"/>
    </row>
    <row r="406" spans="1:27" x14ac:dyDescent="0.25">
      <c r="A406" s="148">
        <v>428</v>
      </c>
      <c r="B406" s="149">
        <v>4028</v>
      </c>
      <c r="C406" s="149" t="s">
        <v>21</v>
      </c>
      <c r="D406" s="149"/>
      <c r="E406" s="150" t="str">
        <f t="shared" si="363"/>
        <v>X</v>
      </c>
      <c r="F406" s="149" t="s">
        <v>52</v>
      </c>
      <c r="G406" s="230">
        <v>11</v>
      </c>
      <c r="H406" s="149" t="str">
        <f t="shared" si="370"/>
        <v>XXX412/11</v>
      </c>
      <c r="I406" s="191" t="s">
        <v>27</v>
      </c>
      <c r="J406" s="152" t="s">
        <v>27</v>
      </c>
      <c r="K406" s="153">
        <v>0.63888888888888895</v>
      </c>
      <c r="L406" s="154">
        <v>0.64236111111111105</v>
      </c>
      <c r="M406" s="149" t="s">
        <v>26</v>
      </c>
      <c r="N406" s="154">
        <v>0.66180555555555554</v>
      </c>
      <c r="O406" s="155" t="s">
        <v>53</v>
      </c>
      <c r="P406" s="149" t="str">
        <f t="shared" si="364"/>
        <v>OK</v>
      </c>
      <c r="Q406" s="156">
        <f t="shared" si="365"/>
        <v>1.9444444444444486E-2</v>
      </c>
      <c r="R406" s="156">
        <f t="shared" si="366"/>
        <v>3.4722222222220989E-3</v>
      </c>
      <c r="S406" s="156">
        <f t="shared" si="367"/>
        <v>2.2916666666666585E-2</v>
      </c>
      <c r="T406" s="156">
        <f t="shared" si="369"/>
        <v>1.0416666666666741E-2</v>
      </c>
      <c r="U406" s="149">
        <v>16.5</v>
      </c>
      <c r="V406" s="149">
        <f>INDEX('Počty dní'!A:E,MATCH(E406,'Počty dní'!C:C,0),4)</f>
        <v>205</v>
      </c>
      <c r="W406" s="157">
        <f t="shared" si="368"/>
        <v>3382.5</v>
      </c>
      <c r="Z406" s="135"/>
      <c r="AA406" s="135"/>
    </row>
    <row r="407" spans="1:27" x14ac:dyDescent="0.25">
      <c r="A407" s="148">
        <v>428</v>
      </c>
      <c r="B407" s="149">
        <v>4028</v>
      </c>
      <c r="C407" s="149" t="s">
        <v>21</v>
      </c>
      <c r="D407" s="149"/>
      <c r="E407" s="150" t="str">
        <f t="shared" si="363"/>
        <v>X</v>
      </c>
      <c r="F407" s="149" t="s">
        <v>52</v>
      </c>
      <c r="G407" s="230">
        <v>14</v>
      </c>
      <c r="H407" s="149" t="str">
        <f t="shared" si="370"/>
        <v>XXX412/14</v>
      </c>
      <c r="I407" s="191" t="s">
        <v>28</v>
      </c>
      <c r="J407" s="152" t="s">
        <v>27</v>
      </c>
      <c r="K407" s="153">
        <v>0.67083333333333339</v>
      </c>
      <c r="L407" s="154">
        <v>0.67222222222222217</v>
      </c>
      <c r="M407" s="155" t="s">
        <v>53</v>
      </c>
      <c r="N407" s="154">
        <v>0.69444444444444453</v>
      </c>
      <c r="O407" s="149" t="s">
        <v>26</v>
      </c>
      <c r="P407" s="149" t="str">
        <f t="shared" si="364"/>
        <v>OK</v>
      </c>
      <c r="Q407" s="156">
        <f t="shared" si="365"/>
        <v>2.2222222222222365E-2</v>
      </c>
      <c r="R407" s="156">
        <f t="shared" si="366"/>
        <v>1.3888888888887729E-3</v>
      </c>
      <c r="S407" s="156">
        <f t="shared" si="367"/>
        <v>2.3611111111111138E-2</v>
      </c>
      <c r="T407" s="156">
        <f t="shared" si="369"/>
        <v>9.0277777777778567E-3</v>
      </c>
      <c r="U407" s="149">
        <v>20.2</v>
      </c>
      <c r="V407" s="149">
        <f>INDEX('Počty dní'!A:E,MATCH(E407,'Počty dní'!C:C,0),4)</f>
        <v>205</v>
      </c>
      <c r="W407" s="157">
        <f t="shared" si="368"/>
        <v>4141</v>
      </c>
      <c r="Z407" s="135"/>
      <c r="AA407" s="135"/>
    </row>
    <row r="408" spans="1:27" x14ac:dyDescent="0.25">
      <c r="A408" s="148">
        <v>428</v>
      </c>
      <c r="B408" s="149">
        <v>4028</v>
      </c>
      <c r="C408" s="149" t="s">
        <v>21</v>
      </c>
      <c r="D408" s="149"/>
      <c r="E408" s="150" t="str">
        <f t="shared" si="363"/>
        <v>X</v>
      </c>
      <c r="F408" s="149" t="s">
        <v>48</v>
      </c>
      <c r="G408" s="230">
        <v>21</v>
      </c>
      <c r="H408" s="149" t="str">
        <f t="shared" si="370"/>
        <v>XXX410/21</v>
      </c>
      <c r="I408" s="191" t="s">
        <v>27</v>
      </c>
      <c r="J408" s="152" t="s">
        <v>27</v>
      </c>
      <c r="K408" s="153">
        <v>0.70138888888888884</v>
      </c>
      <c r="L408" s="154">
        <v>0.70486111111111116</v>
      </c>
      <c r="M408" s="149" t="s">
        <v>26</v>
      </c>
      <c r="N408" s="154">
        <v>0.74513888888888891</v>
      </c>
      <c r="O408" s="149" t="s">
        <v>49</v>
      </c>
      <c r="P408" s="149" t="str">
        <f t="shared" si="364"/>
        <v>OK</v>
      </c>
      <c r="Q408" s="156">
        <f t="shared" si="365"/>
        <v>4.0277777777777746E-2</v>
      </c>
      <c r="R408" s="156">
        <f t="shared" si="366"/>
        <v>3.4722222222223209E-3</v>
      </c>
      <c r="S408" s="156">
        <f t="shared" si="367"/>
        <v>4.3750000000000067E-2</v>
      </c>
      <c r="T408" s="156">
        <f t="shared" si="369"/>
        <v>6.9444444444443088E-3</v>
      </c>
      <c r="U408" s="149">
        <v>37.1</v>
      </c>
      <c r="V408" s="149">
        <f>INDEX('Počty dní'!A:E,MATCH(E408,'Počty dní'!C:C,0),4)</f>
        <v>205</v>
      </c>
      <c r="W408" s="157">
        <f t="shared" si="368"/>
        <v>7605.5</v>
      </c>
      <c r="Z408" s="135"/>
      <c r="AA408" s="135"/>
    </row>
    <row r="409" spans="1:27" x14ac:dyDescent="0.25">
      <c r="A409" s="148">
        <v>428</v>
      </c>
      <c r="B409" s="149">
        <v>4028</v>
      </c>
      <c r="C409" s="149" t="s">
        <v>21</v>
      </c>
      <c r="D409" s="149"/>
      <c r="E409" s="150" t="str">
        <f t="shared" si="363"/>
        <v>X</v>
      </c>
      <c r="F409" s="149" t="s">
        <v>48</v>
      </c>
      <c r="G409" s="230">
        <v>22</v>
      </c>
      <c r="H409" s="149" t="str">
        <f t="shared" si="370"/>
        <v>XXX410/22</v>
      </c>
      <c r="I409" s="191" t="s">
        <v>28</v>
      </c>
      <c r="J409" s="152" t="s">
        <v>27</v>
      </c>
      <c r="K409" s="153">
        <v>0.75</v>
      </c>
      <c r="L409" s="154">
        <v>0.75347222222222221</v>
      </c>
      <c r="M409" s="149" t="s">
        <v>49</v>
      </c>
      <c r="N409" s="154">
        <v>0.77500000000000002</v>
      </c>
      <c r="O409" s="149" t="s">
        <v>51</v>
      </c>
      <c r="P409" s="149" t="str">
        <f t="shared" si="364"/>
        <v>OK</v>
      </c>
      <c r="Q409" s="156">
        <f t="shared" si="365"/>
        <v>2.1527777777777812E-2</v>
      </c>
      <c r="R409" s="156">
        <f t="shared" si="366"/>
        <v>3.4722222222222099E-3</v>
      </c>
      <c r="S409" s="156">
        <f t="shared" si="367"/>
        <v>2.5000000000000022E-2</v>
      </c>
      <c r="T409" s="156">
        <f t="shared" si="369"/>
        <v>4.8611111111110938E-3</v>
      </c>
      <c r="U409" s="149">
        <v>20.6</v>
      </c>
      <c r="V409" s="149">
        <f>INDEX('Počty dní'!A:E,MATCH(E409,'Počty dní'!C:C,0),4)</f>
        <v>205</v>
      </c>
      <c r="W409" s="157">
        <f t="shared" si="368"/>
        <v>4223</v>
      </c>
      <c r="Z409" s="135"/>
      <c r="AA409" s="135"/>
    </row>
    <row r="410" spans="1:27" ht="15.75" thickBot="1" x14ac:dyDescent="0.3">
      <c r="A410" s="148">
        <v>428</v>
      </c>
      <c r="B410" s="149">
        <v>4028</v>
      </c>
      <c r="C410" s="149" t="s">
        <v>21</v>
      </c>
      <c r="D410" s="149"/>
      <c r="E410" s="150" t="str">
        <f t="shared" si="363"/>
        <v>X</v>
      </c>
      <c r="F410" s="149" t="s">
        <v>56</v>
      </c>
      <c r="G410" s="230">
        <v>18</v>
      </c>
      <c r="H410" s="149" t="str">
        <f t="shared" si="370"/>
        <v>XXX413/18</v>
      </c>
      <c r="I410" s="191" t="s">
        <v>28</v>
      </c>
      <c r="J410" s="152" t="s">
        <v>27</v>
      </c>
      <c r="K410" s="153">
        <v>0.78472222222222221</v>
      </c>
      <c r="L410" s="154">
        <v>0.78541666666666676</v>
      </c>
      <c r="M410" s="149" t="s">
        <v>51</v>
      </c>
      <c r="N410" s="154">
        <v>0.79166666666666663</v>
      </c>
      <c r="O410" s="155" t="s">
        <v>57</v>
      </c>
      <c r="P410" s="149"/>
      <c r="Q410" s="156">
        <f t="shared" si="365"/>
        <v>6.2499999999998668E-3</v>
      </c>
      <c r="R410" s="156">
        <f t="shared" si="366"/>
        <v>6.94444444444553E-4</v>
      </c>
      <c r="S410" s="156">
        <f t="shared" si="367"/>
        <v>6.9444444444444198E-3</v>
      </c>
      <c r="T410" s="156">
        <f t="shared" si="369"/>
        <v>9.7222222222221877E-3</v>
      </c>
      <c r="U410" s="149">
        <v>6</v>
      </c>
      <c r="V410" s="149">
        <f>INDEX('Počty dní'!A:E,MATCH(E410,'Počty dní'!C:C,0),4)</f>
        <v>205</v>
      </c>
      <c r="W410" s="157">
        <f t="shared" si="368"/>
        <v>1230</v>
      </c>
      <c r="Z410" s="135"/>
      <c r="AA410" s="135"/>
    </row>
    <row r="411" spans="1:27" ht="15.75" thickBot="1" x14ac:dyDescent="0.3">
      <c r="A411" s="163" t="str">
        <f ca="1">CONCATENATE(INDIRECT("R[-3]C[0]",FALSE),"celkem")</f>
        <v>428celkem</v>
      </c>
      <c r="B411" s="164"/>
      <c r="C411" s="164" t="str">
        <f ca="1">INDIRECT("R[-1]C[12]",FALSE)</f>
        <v>Brtnice,Panská Lhota</v>
      </c>
      <c r="D411" s="165"/>
      <c r="E411" s="164"/>
      <c r="F411" s="165"/>
      <c r="G411" s="231"/>
      <c r="H411" s="166"/>
      <c r="I411" s="167"/>
      <c r="J411" s="168" t="str">
        <f ca="1">INDIRECT("R[-2]C[0]",FALSE)</f>
        <v>V</v>
      </c>
      <c r="K411" s="169"/>
      <c r="L411" s="170"/>
      <c r="M411" s="171"/>
      <c r="N411" s="170"/>
      <c r="O411" s="172"/>
      <c r="P411" s="164"/>
      <c r="Q411" s="173">
        <f>SUM(Q399:Q410)</f>
        <v>0.31736111111111115</v>
      </c>
      <c r="R411" s="173">
        <f t="shared" ref="R411:T411" si="371">SUM(R399:R410)</f>
        <v>2.7777777777777651E-2</v>
      </c>
      <c r="S411" s="173">
        <f t="shared" si="371"/>
        <v>0.34513888888888877</v>
      </c>
      <c r="T411" s="173">
        <f t="shared" si="371"/>
        <v>0.25277777777777782</v>
      </c>
      <c r="U411" s="174">
        <f>SUM(U399:U410)</f>
        <v>287.40000000000003</v>
      </c>
      <c r="V411" s="175"/>
      <c r="W411" s="176">
        <f>SUM(W399:W410)</f>
        <v>58917</v>
      </c>
      <c r="Z411" s="135"/>
      <c r="AA411" s="135"/>
    </row>
    <row r="412" spans="1:27" x14ac:dyDescent="0.25">
      <c r="A412" s="177"/>
      <c r="D412" s="178"/>
      <c r="F412" s="178"/>
      <c r="H412" s="179"/>
      <c r="I412" s="180"/>
      <c r="J412" s="181"/>
      <c r="K412" s="182"/>
      <c r="L412" s="183"/>
      <c r="M412" s="136"/>
      <c r="N412" s="183"/>
      <c r="O412" s="184"/>
      <c r="Q412" s="185"/>
      <c r="R412" s="185"/>
      <c r="S412" s="185"/>
      <c r="T412" s="185"/>
      <c r="U412" s="182"/>
      <c r="W412" s="182"/>
      <c r="Z412" s="135"/>
      <c r="AA412" s="135"/>
    </row>
    <row r="413" spans="1:27" ht="15.75" thickBot="1" x14ac:dyDescent="0.3">
      <c r="I413" s="135"/>
      <c r="J413" s="135"/>
      <c r="K413" s="135"/>
      <c r="Z413" s="135"/>
      <c r="AA413" s="135"/>
    </row>
    <row r="414" spans="1:27" x14ac:dyDescent="0.25">
      <c r="A414" s="138">
        <v>429</v>
      </c>
      <c r="B414" s="139">
        <v>4029</v>
      </c>
      <c r="C414" s="139" t="s">
        <v>21</v>
      </c>
      <c r="D414" s="139"/>
      <c r="E414" s="140" t="str">
        <f t="shared" ref="E414:E421" si="372">CONCATENATE(C414,D414)</f>
        <v>X</v>
      </c>
      <c r="F414" s="139" t="s">
        <v>92</v>
      </c>
      <c r="G414" s="229">
        <v>2</v>
      </c>
      <c r="H414" s="139" t="str">
        <f t="shared" ref="H414:H421" si="373">CONCATENATE(F414,"/",G414)</f>
        <v>XXX335/2</v>
      </c>
      <c r="I414" s="190" t="s">
        <v>28</v>
      </c>
      <c r="J414" s="142" t="s">
        <v>28</v>
      </c>
      <c r="K414" s="143">
        <v>0.18541666666666667</v>
      </c>
      <c r="L414" s="144">
        <v>0.18611111111111112</v>
      </c>
      <c r="M414" s="145" t="s">
        <v>51</v>
      </c>
      <c r="N414" s="144">
        <v>0.20138888888888887</v>
      </c>
      <c r="O414" s="145" t="s">
        <v>84</v>
      </c>
      <c r="P414" s="139" t="str">
        <f t="shared" ref="P414:P420" si="374">IF(M415=O414,"OK","POZOR")</f>
        <v>OK</v>
      </c>
      <c r="Q414" s="146">
        <f t="shared" ref="Q414:Q421" si="375">IF(ISNUMBER(G414),N414-L414,IF(F414="přejezd",N414-L414,0))</f>
        <v>1.5277777777777751E-2</v>
      </c>
      <c r="R414" s="146">
        <f t="shared" ref="R414:R421" si="376">IF(ISNUMBER(G414),L414-K414,0)</f>
        <v>6.9444444444444198E-4</v>
      </c>
      <c r="S414" s="146">
        <f t="shared" ref="S414:S421" si="377">Q414+R414</f>
        <v>1.5972222222222193E-2</v>
      </c>
      <c r="T414" s="146"/>
      <c r="U414" s="139">
        <v>16.3</v>
      </c>
      <c r="V414" s="139">
        <f>INDEX('Počty dní'!A:E,MATCH(E414,'Počty dní'!C:C,0),4)</f>
        <v>205</v>
      </c>
      <c r="W414" s="147">
        <f t="shared" ref="W414:W421" si="378">V414*U414</f>
        <v>3341.5</v>
      </c>
      <c r="Z414" s="135"/>
      <c r="AA414" s="135"/>
    </row>
    <row r="415" spans="1:27" x14ac:dyDescent="0.25">
      <c r="A415" s="148">
        <v>429</v>
      </c>
      <c r="B415" s="149">
        <v>4029</v>
      </c>
      <c r="C415" s="149" t="s">
        <v>21</v>
      </c>
      <c r="D415" s="149"/>
      <c r="E415" s="150" t="str">
        <f t="shared" si="372"/>
        <v>X</v>
      </c>
      <c r="F415" s="149" t="s">
        <v>92</v>
      </c>
      <c r="G415" s="230">
        <v>3</v>
      </c>
      <c r="H415" s="149" t="str">
        <f t="shared" si="373"/>
        <v>XXX335/3</v>
      </c>
      <c r="I415" s="191" t="s">
        <v>28</v>
      </c>
      <c r="J415" s="152" t="s">
        <v>28</v>
      </c>
      <c r="K415" s="153">
        <v>0.20208333333333331</v>
      </c>
      <c r="L415" s="154">
        <v>0.20347222222222219</v>
      </c>
      <c r="M415" s="155" t="s">
        <v>84</v>
      </c>
      <c r="N415" s="154">
        <v>0.23611111111111113</v>
      </c>
      <c r="O415" s="149" t="s">
        <v>85</v>
      </c>
      <c r="P415" s="149" t="str">
        <f t="shared" si="374"/>
        <v>OK</v>
      </c>
      <c r="Q415" s="156">
        <f t="shared" si="375"/>
        <v>3.2638888888888939E-2</v>
      </c>
      <c r="R415" s="156">
        <f t="shared" si="376"/>
        <v>1.388888888888884E-3</v>
      </c>
      <c r="S415" s="156">
        <f t="shared" si="377"/>
        <v>3.4027777777777823E-2</v>
      </c>
      <c r="T415" s="156">
        <f t="shared" ref="T415:T421" si="379">K415-N414</f>
        <v>6.9444444444444198E-4</v>
      </c>
      <c r="U415" s="149">
        <v>30.4</v>
      </c>
      <c r="V415" s="149">
        <f>INDEX('Počty dní'!A:E,MATCH(E415,'Počty dní'!C:C,0),4)</f>
        <v>205</v>
      </c>
      <c r="W415" s="157">
        <f t="shared" si="378"/>
        <v>6232</v>
      </c>
      <c r="Z415" s="135"/>
      <c r="AA415" s="135"/>
    </row>
    <row r="416" spans="1:27" x14ac:dyDescent="0.25">
      <c r="A416" s="148">
        <v>429</v>
      </c>
      <c r="B416" s="149">
        <v>4029</v>
      </c>
      <c r="C416" s="149" t="s">
        <v>21</v>
      </c>
      <c r="D416" s="149"/>
      <c r="E416" s="150" t="str">
        <f t="shared" si="372"/>
        <v>X</v>
      </c>
      <c r="F416" s="149" t="s">
        <v>92</v>
      </c>
      <c r="G416" s="230">
        <v>6</v>
      </c>
      <c r="H416" s="149" t="str">
        <f t="shared" si="373"/>
        <v>XXX335/6</v>
      </c>
      <c r="I416" s="191" t="s">
        <v>28</v>
      </c>
      <c r="J416" s="152" t="s">
        <v>28</v>
      </c>
      <c r="K416" s="153">
        <v>0.25833333333333336</v>
      </c>
      <c r="L416" s="154">
        <v>0.26041666666666669</v>
      </c>
      <c r="M416" s="149" t="s">
        <v>85</v>
      </c>
      <c r="N416" s="154">
        <v>0.2902777777777778</v>
      </c>
      <c r="O416" s="155" t="s">
        <v>84</v>
      </c>
      <c r="P416" s="149" t="str">
        <f t="shared" si="374"/>
        <v>OK</v>
      </c>
      <c r="Q416" s="156">
        <f t="shared" si="375"/>
        <v>2.9861111111111116E-2</v>
      </c>
      <c r="R416" s="156">
        <f t="shared" si="376"/>
        <v>2.0833333333333259E-3</v>
      </c>
      <c r="S416" s="156">
        <f t="shared" si="377"/>
        <v>3.1944444444444442E-2</v>
      </c>
      <c r="T416" s="156">
        <f t="shared" si="379"/>
        <v>2.2222222222222227E-2</v>
      </c>
      <c r="U416" s="149">
        <v>30.4</v>
      </c>
      <c r="V416" s="149">
        <f>INDEX('Počty dní'!A:E,MATCH(E416,'Počty dní'!C:C,0),4)</f>
        <v>205</v>
      </c>
      <c r="W416" s="157">
        <f t="shared" si="378"/>
        <v>6232</v>
      </c>
      <c r="Z416" s="135"/>
      <c r="AA416" s="135"/>
    </row>
    <row r="417" spans="1:27" x14ac:dyDescent="0.25">
      <c r="A417" s="148">
        <v>429</v>
      </c>
      <c r="B417" s="149">
        <v>4029</v>
      </c>
      <c r="C417" s="149" t="s">
        <v>21</v>
      </c>
      <c r="D417" s="149"/>
      <c r="E417" s="150" t="str">
        <f t="shared" si="372"/>
        <v>X</v>
      </c>
      <c r="F417" s="149" t="s">
        <v>92</v>
      </c>
      <c r="G417" s="230">
        <v>7</v>
      </c>
      <c r="H417" s="149" t="str">
        <f t="shared" si="373"/>
        <v>XXX335/7</v>
      </c>
      <c r="I417" s="191" t="s">
        <v>28</v>
      </c>
      <c r="J417" s="152" t="s">
        <v>28</v>
      </c>
      <c r="K417" s="153">
        <v>0.29166666666666669</v>
      </c>
      <c r="L417" s="154">
        <v>0.29375000000000001</v>
      </c>
      <c r="M417" s="155" t="s">
        <v>84</v>
      </c>
      <c r="N417" s="154">
        <v>0.32430555555555557</v>
      </c>
      <c r="O417" s="149" t="s">
        <v>86</v>
      </c>
      <c r="P417" s="149" t="str">
        <f t="shared" si="374"/>
        <v>OK</v>
      </c>
      <c r="Q417" s="156">
        <f t="shared" si="375"/>
        <v>3.0555555555555558E-2</v>
      </c>
      <c r="R417" s="156">
        <f t="shared" si="376"/>
        <v>2.0833333333333259E-3</v>
      </c>
      <c r="S417" s="156">
        <f t="shared" si="377"/>
        <v>3.2638888888888884E-2</v>
      </c>
      <c r="T417" s="156">
        <f t="shared" si="379"/>
        <v>1.388888888888884E-3</v>
      </c>
      <c r="U417" s="149">
        <v>29.1</v>
      </c>
      <c r="V417" s="149">
        <f>INDEX('Počty dní'!A:E,MATCH(E417,'Počty dní'!C:C,0),4)</f>
        <v>205</v>
      </c>
      <c r="W417" s="157">
        <f t="shared" si="378"/>
        <v>5965.5</v>
      </c>
      <c r="Z417" s="135"/>
      <c r="AA417" s="135"/>
    </row>
    <row r="418" spans="1:27" x14ac:dyDescent="0.25">
      <c r="A418" s="148">
        <v>429</v>
      </c>
      <c r="B418" s="149">
        <v>4029</v>
      </c>
      <c r="C418" s="149" t="s">
        <v>21</v>
      </c>
      <c r="D418" s="149"/>
      <c r="E418" s="150" t="str">
        <f>CONCATENATE(C418,D418)</f>
        <v>X</v>
      </c>
      <c r="F418" s="149" t="s">
        <v>92</v>
      </c>
      <c r="G418" s="230">
        <v>10</v>
      </c>
      <c r="H418" s="149" t="str">
        <f>CONCATENATE(F418,"/",G418)</f>
        <v>XXX335/10</v>
      </c>
      <c r="I418" s="191" t="s">
        <v>28</v>
      </c>
      <c r="J418" s="152" t="s">
        <v>28</v>
      </c>
      <c r="K418" s="153">
        <v>0.3833333333333333</v>
      </c>
      <c r="L418" s="154">
        <v>0.38541666666666669</v>
      </c>
      <c r="M418" s="155" t="s">
        <v>86</v>
      </c>
      <c r="N418" s="154">
        <v>0.41180555555555554</v>
      </c>
      <c r="O418" s="155" t="s">
        <v>84</v>
      </c>
      <c r="P418" s="149" t="str">
        <f t="shared" si="374"/>
        <v>OK</v>
      </c>
      <c r="Q418" s="156">
        <f t="shared" si="375"/>
        <v>2.6388888888888851E-2</v>
      </c>
      <c r="R418" s="156">
        <f t="shared" si="376"/>
        <v>2.0833333333333814E-3</v>
      </c>
      <c r="S418" s="156">
        <f t="shared" si="377"/>
        <v>2.8472222222222232E-2</v>
      </c>
      <c r="T418" s="156">
        <f t="shared" si="379"/>
        <v>5.9027777777777735E-2</v>
      </c>
      <c r="U418" s="149">
        <v>27.9</v>
      </c>
      <c r="V418" s="149">
        <f>INDEX('Počty dní'!A:E,MATCH(E418,'Počty dní'!C:C,0),4)</f>
        <v>205</v>
      </c>
      <c r="W418" s="157">
        <f>V418*U418</f>
        <v>5719.5</v>
      </c>
      <c r="Z418" s="135"/>
      <c r="AA418" s="135"/>
    </row>
    <row r="419" spans="1:27" x14ac:dyDescent="0.25">
      <c r="A419" s="148">
        <v>429</v>
      </c>
      <c r="B419" s="149">
        <v>4029</v>
      </c>
      <c r="C419" s="149" t="s">
        <v>21</v>
      </c>
      <c r="D419" s="149"/>
      <c r="E419" s="150" t="str">
        <f t="shared" si="372"/>
        <v>X</v>
      </c>
      <c r="F419" s="149" t="s">
        <v>92</v>
      </c>
      <c r="G419" s="230">
        <v>13</v>
      </c>
      <c r="H419" s="149" t="str">
        <f t="shared" si="373"/>
        <v>XXX335/13</v>
      </c>
      <c r="I419" s="191" t="s">
        <v>28</v>
      </c>
      <c r="J419" s="152" t="s">
        <v>28</v>
      </c>
      <c r="K419" s="153">
        <v>0.53472222222222221</v>
      </c>
      <c r="L419" s="154">
        <v>0.53680555555555554</v>
      </c>
      <c r="M419" s="155" t="s">
        <v>84</v>
      </c>
      <c r="N419" s="154">
        <v>0.57777777777777783</v>
      </c>
      <c r="O419" s="149" t="s">
        <v>83</v>
      </c>
      <c r="P419" s="149" t="str">
        <f t="shared" si="374"/>
        <v>OK</v>
      </c>
      <c r="Q419" s="156">
        <f t="shared" si="375"/>
        <v>4.0972222222222299E-2</v>
      </c>
      <c r="R419" s="156">
        <f t="shared" si="376"/>
        <v>2.0833333333333259E-3</v>
      </c>
      <c r="S419" s="156">
        <f t="shared" si="377"/>
        <v>4.3055555555555625E-2</v>
      </c>
      <c r="T419" s="156">
        <f t="shared" si="379"/>
        <v>0.12291666666666667</v>
      </c>
      <c r="U419" s="149">
        <v>37.5</v>
      </c>
      <c r="V419" s="149">
        <f>INDEX('Počty dní'!A:E,MATCH(E419,'Počty dní'!C:C,0),4)</f>
        <v>205</v>
      </c>
      <c r="W419" s="157">
        <f t="shared" si="378"/>
        <v>7687.5</v>
      </c>
      <c r="Z419" s="135"/>
      <c r="AA419" s="135"/>
    </row>
    <row r="420" spans="1:27" x14ac:dyDescent="0.25">
      <c r="A420" s="148">
        <v>429</v>
      </c>
      <c r="B420" s="149">
        <v>4029</v>
      </c>
      <c r="C420" s="149" t="s">
        <v>21</v>
      </c>
      <c r="D420" s="149"/>
      <c r="E420" s="150" t="str">
        <f t="shared" si="372"/>
        <v>X</v>
      </c>
      <c r="F420" s="149" t="s">
        <v>92</v>
      </c>
      <c r="G420" s="230">
        <v>16</v>
      </c>
      <c r="H420" s="149" t="str">
        <f t="shared" si="373"/>
        <v>XXX335/16</v>
      </c>
      <c r="I420" s="191" t="s">
        <v>28</v>
      </c>
      <c r="J420" s="152" t="s">
        <v>28</v>
      </c>
      <c r="K420" s="153">
        <v>0.58194444444444449</v>
      </c>
      <c r="L420" s="154">
        <v>0.58333333333333337</v>
      </c>
      <c r="M420" s="149" t="s">
        <v>83</v>
      </c>
      <c r="N420" s="154">
        <v>0.62361111111111112</v>
      </c>
      <c r="O420" s="155" t="s">
        <v>84</v>
      </c>
      <c r="P420" s="149" t="str">
        <f t="shared" si="374"/>
        <v>OK</v>
      </c>
      <c r="Q420" s="156">
        <f t="shared" si="375"/>
        <v>4.0277777777777746E-2</v>
      </c>
      <c r="R420" s="156">
        <f t="shared" si="376"/>
        <v>1.388888888888884E-3</v>
      </c>
      <c r="S420" s="156">
        <f t="shared" si="377"/>
        <v>4.166666666666663E-2</v>
      </c>
      <c r="T420" s="156">
        <f t="shared" si="379"/>
        <v>4.1666666666666519E-3</v>
      </c>
      <c r="U420" s="149">
        <v>37.5</v>
      </c>
      <c r="V420" s="149">
        <f>INDEX('Počty dní'!A:E,MATCH(E420,'Počty dní'!C:C,0),4)</f>
        <v>205</v>
      </c>
      <c r="W420" s="157">
        <f t="shared" si="378"/>
        <v>7687.5</v>
      </c>
      <c r="Z420" s="135"/>
      <c r="AA420" s="135"/>
    </row>
    <row r="421" spans="1:27" ht="15.75" thickBot="1" x14ac:dyDescent="0.3">
      <c r="A421" s="148">
        <v>429</v>
      </c>
      <c r="B421" s="149">
        <v>4029</v>
      </c>
      <c r="C421" s="149" t="s">
        <v>21</v>
      </c>
      <c r="D421" s="149"/>
      <c r="E421" s="150" t="str">
        <f t="shared" si="372"/>
        <v>X</v>
      </c>
      <c r="F421" s="149" t="s">
        <v>92</v>
      </c>
      <c r="G421" s="230">
        <v>17</v>
      </c>
      <c r="H421" s="149" t="str">
        <f t="shared" si="373"/>
        <v>XXX335/17</v>
      </c>
      <c r="I421" s="191" t="s">
        <v>28</v>
      </c>
      <c r="J421" s="152" t="s">
        <v>28</v>
      </c>
      <c r="K421" s="153">
        <v>0.625</v>
      </c>
      <c r="L421" s="154">
        <v>0.62708333333333333</v>
      </c>
      <c r="M421" s="155" t="s">
        <v>84</v>
      </c>
      <c r="N421" s="154">
        <v>0.64444444444444449</v>
      </c>
      <c r="O421" s="155" t="s">
        <v>51</v>
      </c>
      <c r="P421" s="149"/>
      <c r="Q421" s="156">
        <f t="shared" si="375"/>
        <v>1.736111111111116E-2</v>
      </c>
      <c r="R421" s="156">
        <f t="shared" si="376"/>
        <v>2.0833333333333259E-3</v>
      </c>
      <c r="S421" s="156">
        <f t="shared" si="377"/>
        <v>1.9444444444444486E-2</v>
      </c>
      <c r="T421" s="156">
        <f t="shared" si="379"/>
        <v>1.388888888888884E-3</v>
      </c>
      <c r="U421" s="149">
        <v>16.3</v>
      </c>
      <c r="V421" s="149">
        <f>INDEX('Počty dní'!A:E,MATCH(E421,'Počty dní'!C:C,0),4)</f>
        <v>205</v>
      </c>
      <c r="W421" s="157">
        <f t="shared" si="378"/>
        <v>3341.5</v>
      </c>
      <c r="Z421" s="135"/>
      <c r="AA421" s="135"/>
    </row>
    <row r="422" spans="1:27" ht="15.75" thickBot="1" x14ac:dyDescent="0.3">
      <c r="A422" s="163" t="str">
        <f ca="1">CONCATENATE(INDIRECT("R[-3]C[0]",FALSE),"celkem")</f>
        <v>429celkem</v>
      </c>
      <c r="B422" s="164"/>
      <c r="C422" s="164" t="str">
        <f ca="1">INDIRECT("R[-1]C[12]",FALSE)</f>
        <v>Brtnice,,nám.</v>
      </c>
      <c r="D422" s="165"/>
      <c r="E422" s="164"/>
      <c r="F422" s="165"/>
      <c r="G422" s="231"/>
      <c r="H422" s="166"/>
      <c r="I422" s="167"/>
      <c r="J422" s="168" t="str">
        <f ca="1">INDIRECT("R[-2]C[0]",FALSE)</f>
        <v>S</v>
      </c>
      <c r="K422" s="169"/>
      <c r="L422" s="170"/>
      <c r="M422" s="171"/>
      <c r="N422" s="170"/>
      <c r="O422" s="172"/>
      <c r="P422" s="164"/>
      <c r="Q422" s="173">
        <f>SUM(Q414:Q421)</f>
        <v>0.23333333333333342</v>
      </c>
      <c r="R422" s="173">
        <f>SUM(R414:R421)</f>
        <v>1.3888888888888895E-2</v>
      </c>
      <c r="S422" s="173">
        <f>SUM(S414:S421)</f>
        <v>0.24722222222222232</v>
      </c>
      <c r="T422" s="173">
        <f>SUM(T414:T421)</f>
        <v>0.2118055555555555</v>
      </c>
      <c r="U422" s="174">
        <f>SUM(U414:U421)</f>
        <v>225.4</v>
      </c>
      <c r="V422" s="175"/>
      <c r="W422" s="176">
        <f>SUM(W414:W421)</f>
        <v>46207</v>
      </c>
      <c r="Z422" s="135"/>
      <c r="AA422" s="135"/>
    </row>
    <row r="423" spans="1:27" x14ac:dyDescent="0.25">
      <c r="A423" s="177"/>
      <c r="D423" s="178"/>
      <c r="F423" s="178"/>
      <c r="H423" s="179"/>
      <c r="I423" s="180"/>
      <c r="J423" s="181"/>
      <c r="K423" s="182"/>
      <c r="L423" s="183"/>
      <c r="M423" s="136"/>
      <c r="N423" s="183"/>
      <c r="O423" s="184"/>
      <c r="Q423" s="185"/>
      <c r="R423" s="185"/>
      <c r="S423" s="185"/>
      <c r="T423" s="185"/>
      <c r="U423" s="182"/>
      <c r="W423" s="182"/>
      <c r="Z423" s="135"/>
      <c r="AA423" s="135"/>
    </row>
    <row r="424" spans="1:27" ht="15.75" thickBot="1" x14ac:dyDescent="0.3">
      <c r="Z424" s="135"/>
      <c r="AA424" s="135"/>
    </row>
    <row r="425" spans="1:27" x14ac:dyDescent="0.25">
      <c r="A425" s="138">
        <v>430</v>
      </c>
      <c r="B425" s="139">
        <v>4030</v>
      </c>
      <c r="C425" s="139" t="s">
        <v>21</v>
      </c>
      <c r="D425" s="139"/>
      <c r="E425" s="140" t="str">
        <f t="shared" ref="E425:E432" si="380">CONCATENATE(C425,D425)</f>
        <v>X</v>
      </c>
      <c r="F425" s="139" t="s">
        <v>94</v>
      </c>
      <c r="G425" s="229">
        <v>2</v>
      </c>
      <c r="H425" s="139" t="str">
        <f t="shared" ref="H425:H432" si="381">CONCATENATE(F425,"/",G425)</f>
        <v>XXX336/2</v>
      </c>
      <c r="I425" s="190" t="s">
        <v>28</v>
      </c>
      <c r="J425" s="142" t="s">
        <v>28</v>
      </c>
      <c r="K425" s="143">
        <v>0.20694444444444446</v>
      </c>
      <c r="L425" s="144">
        <v>0.2076388888888889</v>
      </c>
      <c r="M425" s="145" t="s">
        <v>155</v>
      </c>
      <c r="N425" s="144">
        <v>0.22638888888888889</v>
      </c>
      <c r="O425" s="145" t="s">
        <v>84</v>
      </c>
      <c r="P425" s="139" t="str">
        <f t="shared" ref="P425:P434" si="382">IF(M426=O425,"OK","POZOR")</f>
        <v>OK</v>
      </c>
      <c r="Q425" s="146">
        <f t="shared" ref="Q425:Q435" si="383">IF(ISNUMBER(G425),N425-L425,IF(F425="přejezd",N425-L425,0))</f>
        <v>1.8749999999999989E-2</v>
      </c>
      <c r="R425" s="146">
        <f t="shared" ref="R425:R435" si="384">IF(ISNUMBER(G425),L425-K425,0)</f>
        <v>6.9444444444444198E-4</v>
      </c>
      <c r="S425" s="146">
        <f t="shared" ref="S425:S435" si="385">Q425+R425</f>
        <v>1.9444444444444431E-2</v>
      </c>
      <c r="T425" s="146"/>
      <c r="U425" s="139">
        <v>15.5</v>
      </c>
      <c r="V425" s="139">
        <f>INDEX('Počty dní'!A:E,MATCH(E425,'Počty dní'!C:C,0),4)</f>
        <v>205</v>
      </c>
      <c r="W425" s="147">
        <f t="shared" ref="W425:W432" si="386">V425*U425</f>
        <v>3177.5</v>
      </c>
      <c r="Z425" s="135"/>
      <c r="AA425" s="135"/>
    </row>
    <row r="426" spans="1:27" x14ac:dyDescent="0.25">
      <c r="A426" s="148">
        <v>430</v>
      </c>
      <c r="B426" s="149">
        <v>4030</v>
      </c>
      <c r="C426" s="149" t="s">
        <v>21</v>
      </c>
      <c r="D426" s="149"/>
      <c r="E426" s="150" t="str">
        <f t="shared" si="380"/>
        <v>X</v>
      </c>
      <c r="F426" s="149" t="s">
        <v>92</v>
      </c>
      <c r="G426" s="230">
        <v>5</v>
      </c>
      <c r="H426" s="149" t="str">
        <f t="shared" si="381"/>
        <v>XXX335/5</v>
      </c>
      <c r="I426" s="191" t="s">
        <v>28</v>
      </c>
      <c r="J426" s="152" t="s">
        <v>28</v>
      </c>
      <c r="K426" s="153">
        <v>0.25</v>
      </c>
      <c r="L426" s="154">
        <v>0.25208333333333333</v>
      </c>
      <c r="M426" s="155" t="s">
        <v>84</v>
      </c>
      <c r="N426" s="154">
        <v>0.2902777777777778</v>
      </c>
      <c r="O426" s="149" t="s">
        <v>83</v>
      </c>
      <c r="P426" s="149" t="str">
        <f t="shared" si="382"/>
        <v>OK</v>
      </c>
      <c r="Q426" s="156">
        <f t="shared" si="383"/>
        <v>3.8194444444444475E-2</v>
      </c>
      <c r="R426" s="156">
        <f t="shared" si="384"/>
        <v>2.0833333333333259E-3</v>
      </c>
      <c r="S426" s="156">
        <f t="shared" si="385"/>
        <v>4.0277777777777801E-2</v>
      </c>
      <c r="T426" s="156">
        <f t="shared" ref="T426:T435" si="387">K426-N425</f>
        <v>2.361111111111111E-2</v>
      </c>
      <c r="U426" s="149">
        <v>35.9</v>
      </c>
      <c r="V426" s="149">
        <f>INDEX('Počty dní'!A:E,MATCH(E426,'Počty dní'!C:C,0),4)</f>
        <v>205</v>
      </c>
      <c r="W426" s="157">
        <f t="shared" si="386"/>
        <v>7359.5</v>
      </c>
      <c r="Z426" s="135"/>
      <c r="AA426" s="135"/>
    </row>
    <row r="427" spans="1:27" x14ac:dyDescent="0.25">
      <c r="A427" s="148">
        <v>430</v>
      </c>
      <c r="B427" s="149">
        <v>4030</v>
      </c>
      <c r="C427" s="149" t="s">
        <v>21</v>
      </c>
      <c r="D427" s="149"/>
      <c r="E427" s="150" t="str">
        <f t="shared" si="380"/>
        <v>X</v>
      </c>
      <c r="F427" s="149" t="s">
        <v>92</v>
      </c>
      <c r="G427" s="230">
        <v>8</v>
      </c>
      <c r="H427" s="149" t="str">
        <f t="shared" si="381"/>
        <v>XXX335/8</v>
      </c>
      <c r="I427" s="191" t="s">
        <v>28</v>
      </c>
      <c r="J427" s="152" t="s">
        <v>28</v>
      </c>
      <c r="K427" s="153">
        <v>0.2902777777777778</v>
      </c>
      <c r="L427" s="154">
        <v>0.29166666666666669</v>
      </c>
      <c r="M427" s="149" t="s">
        <v>83</v>
      </c>
      <c r="N427" s="154">
        <v>0.32847222222222222</v>
      </c>
      <c r="O427" s="155" t="s">
        <v>84</v>
      </c>
      <c r="P427" s="149" t="str">
        <f t="shared" si="382"/>
        <v>OK</v>
      </c>
      <c r="Q427" s="156">
        <f t="shared" si="383"/>
        <v>3.6805555555555536E-2</v>
      </c>
      <c r="R427" s="156">
        <f t="shared" si="384"/>
        <v>1.388888888888884E-3</v>
      </c>
      <c r="S427" s="156">
        <f t="shared" si="385"/>
        <v>3.819444444444442E-2</v>
      </c>
      <c r="T427" s="156">
        <f t="shared" si="387"/>
        <v>0</v>
      </c>
      <c r="U427" s="149">
        <v>35.9</v>
      </c>
      <c r="V427" s="149">
        <f>INDEX('Počty dní'!A:E,MATCH(E427,'Počty dní'!C:C,0),4)</f>
        <v>205</v>
      </c>
      <c r="W427" s="157">
        <f t="shared" si="386"/>
        <v>7359.5</v>
      </c>
      <c r="Z427" s="135"/>
      <c r="AA427" s="135"/>
    </row>
    <row r="428" spans="1:27" x14ac:dyDescent="0.25">
      <c r="A428" s="148">
        <v>430</v>
      </c>
      <c r="B428" s="149">
        <v>4030</v>
      </c>
      <c r="C428" s="149" t="s">
        <v>21</v>
      </c>
      <c r="D428" s="149"/>
      <c r="E428" s="150" t="str">
        <f t="shared" si="380"/>
        <v>X</v>
      </c>
      <c r="F428" s="149" t="s">
        <v>95</v>
      </c>
      <c r="G428" s="230">
        <v>7</v>
      </c>
      <c r="H428" s="149" t="str">
        <f t="shared" si="381"/>
        <v>XXX333/7</v>
      </c>
      <c r="I428" s="191" t="s">
        <v>28</v>
      </c>
      <c r="J428" s="152" t="s">
        <v>28</v>
      </c>
      <c r="K428" s="153">
        <v>0.3972222222222222</v>
      </c>
      <c r="L428" s="154">
        <v>0.39930555555555558</v>
      </c>
      <c r="M428" s="155" t="s">
        <v>84</v>
      </c>
      <c r="N428" s="154">
        <v>0.42569444444444443</v>
      </c>
      <c r="O428" s="155" t="s">
        <v>90</v>
      </c>
      <c r="P428" s="149" t="str">
        <f t="shared" si="382"/>
        <v>OK</v>
      </c>
      <c r="Q428" s="156">
        <f t="shared" si="383"/>
        <v>2.6388888888888851E-2</v>
      </c>
      <c r="R428" s="156">
        <f t="shared" si="384"/>
        <v>2.0833333333333814E-3</v>
      </c>
      <c r="S428" s="156">
        <f t="shared" si="385"/>
        <v>2.8472222222222232E-2</v>
      </c>
      <c r="T428" s="156">
        <f t="shared" si="387"/>
        <v>6.8749999999999978E-2</v>
      </c>
      <c r="U428" s="149">
        <v>25.1</v>
      </c>
      <c r="V428" s="149">
        <f>INDEX('Počty dní'!A:E,MATCH(E428,'Počty dní'!C:C,0),4)</f>
        <v>205</v>
      </c>
      <c r="W428" s="157">
        <f t="shared" si="386"/>
        <v>5145.5</v>
      </c>
      <c r="Z428" s="135"/>
      <c r="AA428" s="135"/>
    </row>
    <row r="429" spans="1:27" x14ac:dyDescent="0.25">
      <c r="A429" s="148">
        <v>430</v>
      </c>
      <c r="B429" s="149">
        <v>4030</v>
      </c>
      <c r="C429" s="149" t="s">
        <v>21</v>
      </c>
      <c r="D429" s="149"/>
      <c r="E429" s="150" t="str">
        <f t="shared" si="380"/>
        <v>X</v>
      </c>
      <c r="F429" s="149" t="s">
        <v>103</v>
      </c>
      <c r="G429" s="230">
        <v>11</v>
      </c>
      <c r="H429" s="149" t="str">
        <f t="shared" si="381"/>
        <v>XXX340/11</v>
      </c>
      <c r="I429" s="191" t="s">
        <v>28</v>
      </c>
      <c r="J429" s="152" t="s">
        <v>28</v>
      </c>
      <c r="K429" s="153">
        <v>0.4826388888888889</v>
      </c>
      <c r="L429" s="154">
        <v>0.48472222222222222</v>
      </c>
      <c r="M429" s="155" t="s">
        <v>90</v>
      </c>
      <c r="N429" s="154">
        <v>0.50277777777777777</v>
      </c>
      <c r="O429" s="209" t="s">
        <v>104</v>
      </c>
      <c r="P429" s="149" t="str">
        <f t="shared" si="382"/>
        <v>OK</v>
      </c>
      <c r="Q429" s="156">
        <f t="shared" si="383"/>
        <v>1.8055555555555547E-2</v>
      </c>
      <c r="R429" s="156">
        <f t="shared" si="384"/>
        <v>2.0833333333333259E-3</v>
      </c>
      <c r="S429" s="156">
        <f t="shared" si="385"/>
        <v>2.0138888888888873E-2</v>
      </c>
      <c r="T429" s="156">
        <f t="shared" si="387"/>
        <v>5.6944444444444464E-2</v>
      </c>
      <c r="U429" s="149">
        <v>17.100000000000001</v>
      </c>
      <c r="V429" s="149">
        <f>INDEX('Počty dní'!A:E,MATCH(E429,'Počty dní'!C:C,0),4)</f>
        <v>205</v>
      </c>
      <c r="W429" s="157">
        <f t="shared" si="386"/>
        <v>3505.5000000000005</v>
      </c>
      <c r="Z429" s="135"/>
      <c r="AA429" s="135"/>
    </row>
    <row r="430" spans="1:27" x14ac:dyDescent="0.25">
      <c r="A430" s="148">
        <v>430</v>
      </c>
      <c r="B430" s="149">
        <v>4030</v>
      </c>
      <c r="C430" s="149" t="s">
        <v>21</v>
      </c>
      <c r="D430" s="149"/>
      <c r="E430" s="150" t="str">
        <f t="shared" si="380"/>
        <v>X</v>
      </c>
      <c r="F430" s="149" t="s">
        <v>103</v>
      </c>
      <c r="G430" s="230">
        <v>14</v>
      </c>
      <c r="H430" s="149" t="str">
        <f t="shared" si="381"/>
        <v>XXX340/14</v>
      </c>
      <c r="I430" s="191" t="s">
        <v>28</v>
      </c>
      <c r="J430" s="152" t="s">
        <v>28</v>
      </c>
      <c r="K430" s="153">
        <v>0.5395833333333333</v>
      </c>
      <c r="L430" s="154">
        <v>0.54166666666666663</v>
      </c>
      <c r="M430" s="209" t="s">
        <v>104</v>
      </c>
      <c r="N430" s="154">
        <v>0.55972222222222223</v>
      </c>
      <c r="O430" s="155" t="s">
        <v>90</v>
      </c>
      <c r="P430" s="149" t="str">
        <f t="shared" si="382"/>
        <v>OK</v>
      </c>
      <c r="Q430" s="156">
        <f t="shared" si="383"/>
        <v>1.8055555555555602E-2</v>
      </c>
      <c r="R430" s="156">
        <f t="shared" si="384"/>
        <v>2.0833333333333259E-3</v>
      </c>
      <c r="S430" s="156">
        <f t="shared" si="385"/>
        <v>2.0138888888888928E-2</v>
      </c>
      <c r="T430" s="156">
        <f t="shared" si="387"/>
        <v>3.6805555555555536E-2</v>
      </c>
      <c r="U430" s="149">
        <v>17.100000000000001</v>
      </c>
      <c r="V430" s="149">
        <f>INDEX('Počty dní'!A:E,MATCH(E430,'Počty dní'!C:C,0),4)</f>
        <v>205</v>
      </c>
      <c r="W430" s="157">
        <f t="shared" si="386"/>
        <v>3505.5000000000005</v>
      </c>
      <c r="Z430" s="135"/>
      <c r="AA430" s="135"/>
    </row>
    <row r="431" spans="1:27" x14ac:dyDescent="0.25">
      <c r="A431" s="148">
        <v>430</v>
      </c>
      <c r="B431" s="149">
        <v>4030</v>
      </c>
      <c r="C431" s="149" t="s">
        <v>21</v>
      </c>
      <c r="D431" s="149"/>
      <c r="E431" s="150" t="str">
        <f t="shared" ref="E431" si="388">CONCATENATE(C431,D431)</f>
        <v>X</v>
      </c>
      <c r="F431" s="149" t="s">
        <v>33</v>
      </c>
      <c r="G431" s="230"/>
      <c r="H431" s="149" t="str">
        <f t="shared" si="381"/>
        <v>přejezd/</v>
      </c>
      <c r="I431" s="191"/>
      <c r="J431" s="152" t="s">
        <v>28</v>
      </c>
      <c r="K431" s="153">
        <v>0.56388888888888888</v>
      </c>
      <c r="L431" s="154">
        <v>0.56388888888888888</v>
      </c>
      <c r="M431" s="155" t="s">
        <v>90</v>
      </c>
      <c r="N431" s="154">
        <v>0.56805555555555554</v>
      </c>
      <c r="O431" s="155" t="s">
        <v>91</v>
      </c>
      <c r="P431" s="149" t="str">
        <f t="shared" si="382"/>
        <v>OK</v>
      </c>
      <c r="Q431" s="156">
        <f t="shared" si="383"/>
        <v>4.1666666666666519E-3</v>
      </c>
      <c r="R431" s="156">
        <f t="shared" si="384"/>
        <v>0</v>
      </c>
      <c r="S431" s="156">
        <f t="shared" si="385"/>
        <v>4.1666666666666519E-3</v>
      </c>
      <c r="T431" s="156">
        <f t="shared" si="387"/>
        <v>4.1666666666666519E-3</v>
      </c>
      <c r="U431" s="149">
        <v>0</v>
      </c>
      <c r="V431" s="149">
        <f>INDEX('Počty dní'!A:E,MATCH(E431,'Počty dní'!C:C,0),4)</f>
        <v>205</v>
      </c>
      <c r="W431" s="157">
        <f t="shared" si="386"/>
        <v>0</v>
      </c>
      <c r="Z431" s="135"/>
      <c r="AA431" s="135"/>
    </row>
    <row r="432" spans="1:27" x14ac:dyDescent="0.25">
      <c r="A432" s="148">
        <v>430</v>
      </c>
      <c r="B432" s="149">
        <v>4030</v>
      </c>
      <c r="C432" s="149" t="s">
        <v>21</v>
      </c>
      <c r="D432" s="149"/>
      <c r="E432" s="150" t="str">
        <f t="shared" si="380"/>
        <v>X</v>
      </c>
      <c r="F432" s="149" t="s">
        <v>95</v>
      </c>
      <c r="G432" s="230">
        <v>12</v>
      </c>
      <c r="H432" s="149" t="str">
        <f t="shared" si="381"/>
        <v>XXX333/12</v>
      </c>
      <c r="I432" s="191" t="s">
        <v>28</v>
      </c>
      <c r="J432" s="152" t="s">
        <v>28</v>
      </c>
      <c r="K432" s="153">
        <v>0.56805555555555554</v>
      </c>
      <c r="L432" s="154">
        <v>0.57013888888888886</v>
      </c>
      <c r="M432" s="155" t="s">
        <v>91</v>
      </c>
      <c r="N432" s="154">
        <v>0.60069444444444442</v>
      </c>
      <c r="O432" s="155" t="s">
        <v>84</v>
      </c>
      <c r="P432" s="149" t="str">
        <f t="shared" si="382"/>
        <v>OK</v>
      </c>
      <c r="Q432" s="156">
        <f t="shared" si="383"/>
        <v>3.0555555555555558E-2</v>
      </c>
      <c r="R432" s="156">
        <f t="shared" si="384"/>
        <v>2.0833333333333259E-3</v>
      </c>
      <c r="S432" s="156">
        <f t="shared" si="385"/>
        <v>3.2638888888888884E-2</v>
      </c>
      <c r="T432" s="156">
        <f t="shared" si="387"/>
        <v>0</v>
      </c>
      <c r="U432" s="149">
        <v>28.6</v>
      </c>
      <c r="V432" s="149">
        <f>INDEX('Počty dní'!A:E,MATCH(E432,'Počty dní'!C:C,0),4)</f>
        <v>205</v>
      </c>
      <c r="W432" s="157">
        <f t="shared" si="386"/>
        <v>5863</v>
      </c>
      <c r="Z432" s="135"/>
      <c r="AA432" s="135"/>
    </row>
    <row r="433" spans="1:27" x14ac:dyDescent="0.25">
      <c r="A433" s="148">
        <v>430</v>
      </c>
      <c r="B433" s="149">
        <v>4030</v>
      </c>
      <c r="C433" s="149" t="s">
        <v>21</v>
      </c>
      <c r="D433" s="149"/>
      <c r="E433" s="150" t="str">
        <f t="shared" ref="E433:E435" si="389">CONCATENATE(C433,D433)</f>
        <v>X</v>
      </c>
      <c r="F433" s="149" t="s">
        <v>94</v>
      </c>
      <c r="G433" s="230">
        <v>7</v>
      </c>
      <c r="H433" s="149" t="str">
        <f t="shared" ref="H433:H435" si="390">CONCATENATE(F433,"/",G433)</f>
        <v>XXX336/7</v>
      </c>
      <c r="I433" s="191" t="s">
        <v>28</v>
      </c>
      <c r="J433" s="152" t="s">
        <v>28</v>
      </c>
      <c r="K433" s="153">
        <v>0.62638888888888888</v>
      </c>
      <c r="L433" s="154">
        <v>0.62847222222222221</v>
      </c>
      <c r="M433" s="155" t="s">
        <v>84</v>
      </c>
      <c r="N433" s="154">
        <v>0.64652777777777781</v>
      </c>
      <c r="O433" s="155" t="s">
        <v>155</v>
      </c>
      <c r="P433" s="149" t="str">
        <f t="shared" si="382"/>
        <v>OK</v>
      </c>
      <c r="Q433" s="156">
        <f t="shared" si="383"/>
        <v>1.8055555555555602E-2</v>
      </c>
      <c r="R433" s="156">
        <f t="shared" si="384"/>
        <v>2.0833333333333259E-3</v>
      </c>
      <c r="S433" s="156">
        <f t="shared" si="385"/>
        <v>2.0138888888888928E-2</v>
      </c>
      <c r="T433" s="156">
        <f t="shared" si="387"/>
        <v>2.5694444444444464E-2</v>
      </c>
      <c r="U433" s="149">
        <v>15.5</v>
      </c>
      <c r="V433" s="149">
        <f>INDEX('Počty dní'!A:E,MATCH(E433,'Počty dní'!C:C,0),4)</f>
        <v>205</v>
      </c>
      <c r="W433" s="157">
        <f t="shared" ref="W433:W435" si="391">V433*U433</f>
        <v>3177.5</v>
      </c>
      <c r="Z433" s="135"/>
      <c r="AA433" s="135"/>
    </row>
    <row r="434" spans="1:27" x14ac:dyDescent="0.25">
      <c r="A434" s="148">
        <v>430</v>
      </c>
      <c r="B434" s="149">
        <v>4030</v>
      </c>
      <c r="C434" s="149" t="s">
        <v>21</v>
      </c>
      <c r="D434" s="149"/>
      <c r="E434" s="150" t="str">
        <f>CONCATENATE(C434,D434)</f>
        <v>X</v>
      </c>
      <c r="F434" s="149" t="s">
        <v>94</v>
      </c>
      <c r="G434" s="230">
        <v>10</v>
      </c>
      <c r="H434" s="149" t="str">
        <f>CONCATENATE(F434,"/",G434)</f>
        <v>XXX336/10</v>
      </c>
      <c r="I434" s="191" t="s">
        <v>28</v>
      </c>
      <c r="J434" s="152" t="s">
        <v>28</v>
      </c>
      <c r="K434" s="153">
        <v>0.66527777777777775</v>
      </c>
      <c r="L434" s="154">
        <v>0.66597222222222219</v>
      </c>
      <c r="M434" s="155" t="s">
        <v>155</v>
      </c>
      <c r="N434" s="154">
        <v>0.68472222222222223</v>
      </c>
      <c r="O434" s="155" t="s">
        <v>84</v>
      </c>
      <c r="P434" s="149" t="str">
        <f t="shared" si="382"/>
        <v>OK</v>
      </c>
      <c r="Q434" s="156">
        <f t="shared" si="383"/>
        <v>1.8750000000000044E-2</v>
      </c>
      <c r="R434" s="156">
        <f t="shared" si="384"/>
        <v>6.9444444444444198E-4</v>
      </c>
      <c r="S434" s="156">
        <f t="shared" si="385"/>
        <v>1.9444444444444486E-2</v>
      </c>
      <c r="T434" s="156">
        <f t="shared" si="387"/>
        <v>1.8749999999999933E-2</v>
      </c>
      <c r="U434" s="149">
        <v>15.5</v>
      </c>
      <c r="V434" s="149">
        <f>INDEX('Počty dní'!A:E,MATCH(E434,'Počty dní'!C:C,0),4)</f>
        <v>205</v>
      </c>
      <c r="W434" s="157">
        <f>V434*U434</f>
        <v>3177.5</v>
      </c>
      <c r="Z434" s="135"/>
      <c r="AA434" s="135"/>
    </row>
    <row r="435" spans="1:27" ht="15.75" thickBot="1" x14ac:dyDescent="0.3">
      <c r="A435" s="148">
        <v>430</v>
      </c>
      <c r="B435" s="149">
        <v>4030</v>
      </c>
      <c r="C435" s="149" t="s">
        <v>21</v>
      </c>
      <c r="D435" s="149"/>
      <c r="E435" s="150" t="str">
        <f t="shared" si="389"/>
        <v>X</v>
      </c>
      <c r="F435" s="149" t="s">
        <v>94</v>
      </c>
      <c r="G435" s="230">
        <v>9</v>
      </c>
      <c r="H435" s="149" t="str">
        <f t="shared" si="390"/>
        <v>XXX336/9</v>
      </c>
      <c r="I435" s="191" t="s">
        <v>28</v>
      </c>
      <c r="J435" s="152" t="s">
        <v>28</v>
      </c>
      <c r="K435" s="153">
        <v>0.68888888888888899</v>
      </c>
      <c r="L435" s="154">
        <v>0.69097222222222221</v>
      </c>
      <c r="M435" s="155" t="s">
        <v>84</v>
      </c>
      <c r="N435" s="154">
        <v>0.7090277777777777</v>
      </c>
      <c r="O435" s="155" t="s">
        <v>155</v>
      </c>
      <c r="P435" s="149"/>
      <c r="Q435" s="156">
        <f t="shared" si="383"/>
        <v>1.8055555555555491E-2</v>
      </c>
      <c r="R435" s="156">
        <f t="shared" si="384"/>
        <v>2.0833333333332149E-3</v>
      </c>
      <c r="S435" s="156">
        <f t="shared" si="385"/>
        <v>2.0138888888888706E-2</v>
      </c>
      <c r="T435" s="156">
        <f t="shared" si="387"/>
        <v>4.1666666666667629E-3</v>
      </c>
      <c r="U435" s="149">
        <v>15.5</v>
      </c>
      <c r="V435" s="149">
        <f>INDEX('Počty dní'!A:E,MATCH(E435,'Počty dní'!C:C,0),4)</f>
        <v>205</v>
      </c>
      <c r="W435" s="157">
        <f t="shared" si="391"/>
        <v>3177.5</v>
      </c>
      <c r="Z435" s="135"/>
      <c r="AA435" s="135"/>
    </row>
    <row r="436" spans="1:27" ht="15.75" thickBot="1" x14ac:dyDescent="0.3">
      <c r="A436" s="163" t="str">
        <f ca="1">CONCATENATE(INDIRECT("R[-3]C[0]",FALSE),"celkem")</f>
        <v>430celkem</v>
      </c>
      <c r="B436" s="164"/>
      <c r="C436" s="164" t="str">
        <f ca="1">INDIRECT("R[-1]C[12]",FALSE)</f>
        <v>Dlouhá Brtnice,,ObÚ</v>
      </c>
      <c r="D436" s="165"/>
      <c r="E436" s="164"/>
      <c r="F436" s="165"/>
      <c r="G436" s="231"/>
      <c r="H436" s="166"/>
      <c r="I436" s="167"/>
      <c r="J436" s="168" t="str">
        <f ca="1">INDIRECT("R[-2]C[0]",FALSE)</f>
        <v>S</v>
      </c>
      <c r="K436" s="169"/>
      <c r="L436" s="170"/>
      <c r="M436" s="171"/>
      <c r="N436" s="170"/>
      <c r="O436" s="172"/>
      <c r="P436" s="164"/>
      <c r="Q436" s="173">
        <f>SUM(Q425:Q435)</f>
        <v>0.24583333333333335</v>
      </c>
      <c r="R436" s="173">
        <f t="shared" ref="R436:T436" si="392">SUM(R425:R435)</f>
        <v>1.7361111111110994E-2</v>
      </c>
      <c r="S436" s="173">
        <f t="shared" si="392"/>
        <v>0.26319444444444434</v>
      </c>
      <c r="T436" s="173">
        <f t="shared" si="392"/>
        <v>0.2388888888888889</v>
      </c>
      <c r="U436" s="174">
        <f>SUM(U425:U435)</f>
        <v>221.7</v>
      </c>
      <c r="V436" s="175"/>
      <c r="W436" s="176">
        <f>SUM(W425:W435)</f>
        <v>45448.5</v>
      </c>
      <c r="Z436" s="135"/>
      <c r="AA436" s="135"/>
    </row>
    <row r="437" spans="1:27" x14ac:dyDescent="0.25">
      <c r="A437" s="177"/>
      <c r="D437" s="178"/>
      <c r="F437" s="178"/>
      <c r="H437" s="179"/>
      <c r="I437" s="180"/>
      <c r="J437" s="181"/>
      <c r="K437" s="182"/>
      <c r="L437" s="183"/>
      <c r="M437" s="136"/>
      <c r="N437" s="183"/>
      <c r="O437" s="184"/>
      <c r="Q437" s="185"/>
      <c r="R437" s="185"/>
      <c r="S437" s="185"/>
      <c r="T437" s="185"/>
      <c r="U437" s="182"/>
      <c r="W437" s="182"/>
      <c r="Z437" s="135"/>
      <c r="AA437" s="135"/>
    </row>
    <row r="438" spans="1:27" ht="15.75" thickBot="1" x14ac:dyDescent="0.3">
      <c r="Z438" s="135"/>
      <c r="AA438" s="135"/>
    </row>
    <row r="439" spans="1:27" x14ac:dyDescent="0.25">
      <c r="A439" s="138">
        <v>431</v>
      </c>
      <c r="B439" s="139">
        <v>4031</v>
      </c>
      <c r="C439" s="139" t="s">
        <v>21</v>
      </c>
      <c r="D439" s="139"/>
      <c r="E439" s="140" t="str">
        <f t="shared" ref="E439" si="393">CONCATENATE(C439,D439)</f>
        <v>X</v>
      </c>
      <c r="F439" s="139" t="s">
        <v>92</v>
      </c>
      <c r="G439" s="229">
        <v>1</v>
      </c>
      <c r="H439" s="139" t="str">
        <f t="shared" ref="H439" si="394">CONCATENATE(F439,"/",G439)</f>
        <v>XXX335/1</v>
      </c>
      <c r="I439" s="190" t="s">
        <v>28</v>
      </c>
      <c r="J439" s="142" t="s">
        <v>28</v>
      </c>
      <c r="K439" s="143">
        <v>0.16527777777777777</v>
      </c>
      <c r="L439" s="144">
        <v>0.16666666666666666</v>
      </c>
      <c r="M439" s="145" t="s">
        <v>84</v>
      </c>
      <c r="N439" s="144">
        <v>0.20486111111111113</v>
      </c>
      <c r="O439" s="139" t="s">
        <v>83</v>
      </c>
      <c r="P439" s="139" t="str">
        <f t="shared" ref="P439:P440" si="395">IF(M440=O439,"OK","POZOR")</f>
        <v>OK</v>
      </c>
      <c r="Q439" s="146">
        <f t="shared" ref="Q439:Q440" si="396">IF(ISNUMBER(G439),N439-L439,IF(F439="přejezd",N439-L439,0))</f>
        <v>3.8194444444444475E-2</v>
      </c>
      <c r="R439" s="146">
        <f t="shared" ref="R439:R440" si="397">IF(ISNUMBER(G439),L439-K439,0)</f>
        <v>1.388888888888884E-3</v>
      </c>
      <c r="S439" s="146">
        <f t="shared" ref="S439:S440" si="398">Q439+R439</f>
        <v>3.9583333333333359E-2</v>
      </c>
      <c r="T439" s="146"/>
      <c r="U439" s="139">
        <v>35.9</v>
      </c>
      <c r="V439" s="139">
        <f>INDEX('Počty dní'!A:E,MATCH(E439,'Počty dní'!C:C,0),4)</f>
        <v>205</v>
      </c>
      <c r="W439" s="147">
        <f t="shared" ref="W439" si="399">V439*U439</f>
        <v>7359.5</v>
      </c>
      <c r="Z439" s="135"/>
      <c r="AA439" s="135"/>
    </row>
    <row r="440" spans="1:27" x14ac:dyDescent="0.25">
      <c r="A440" s="148">
        <v>431</v>
      </c>
      <c r="B440" s="149">
        <v>4031</v>
      </c>
      <c r="C440" s="149" t="s">
        <v>21</v>
      </c>
      <c r="D440" s="149"/>
      <c r="E440" s="150" t="str">
        <f t="shared" ref="E440:E450" si="400">CONCATENATE(C440,D440)</f>
        <v>X</v>
      </c>
      <c r="F440" s="149" t="s">
        <v>92</v>
      </c>
      <c r="G440" s="230">
        <v>4</v>
      </c>
      <c r="H440" s="149" t="str">
        <f t="shared" ref="H440:H450" si="401">CONCATENATE(F440,"/",G440)</f>
        <v>XXX335/4</v>
      </c>
      <c r="I440" s="191" t="s">
        <v>28</v>
      </c>
      <c r="J440" s="152" t="s">
        <v>28</v>
      </c>
      <c r="K440" s="153">
        <v>0.20694444444444446</v>
      </c>
      <c r="L440" s="154">
        <v>0.20833333333333334</v>
      </c>
      <c r="M440" s="149" t="s">
        <v>83</v>
      </c>
      <c r="N440" s="154">
        <v>0.24513888888888888</v>
      </c>
      <c r="O440" s="155" t="s">
        <v>84</v>
      </c>
      <c r="P440" s="149" t="str">
        <f t="shared" si="395"/>
        <v>OK</v>
      </c>
      <c r="Q440" s="156">
        <f t="shared" si="396"/>
        <v>3.6805555555555536E-2</v>
      </c>
      <c r="R440" s="156">
        <f t="shared" si="397"/>
        <v>1.388888888888884E-3</v>
      </c>
      <c r="S440" s="156">
        <f t="shared" si="398"/>
        <v>3.819444444444442E-2</v>
      </c>
      <c r="T440" s="156">
        <f t="shared" ref="T440" si="402">K440-N439</f>
        <v>2.0833333333333259E-3</v>
      </c>
      <c r="U440" s="149">
        <v>35.9</v>
      </c>
      <c r="V440" s="149">
        <f>INDEX('Počty dní'!A:E,MATCH(E440,'Počty dní'!C:C,0),4)</f>
        <v>205</v>
      </c>
      <c r="W440" s="157">
        <f t="shared" ref="W440:W450" si="403">V440*U440</f>
        <v>7359.5</v>
      </c>
      <c r="Z440" s="135"/>
      <c r="AA440" s="135"/>
    </row>
    <row r="441" spans="1:27" x14ac:dyDescent="0.25">
      <c r="A441" s="148">
        <v>431</v>
      </c>
      <c r="B441" s="149">
        <v>4031</v>
      </c>
      <c r="C441" s="149" t="s">
        <v>21</v>
      </c>
      <c r="D441" s="149"/>
      <c r="E441" s="150" t="str">
        <f t="shared" ref="E441:E444" si="404">CONCATENATE(C441,D441)</f>
        <v>X</v>
      </c>
      <c r="F441" s="149" t="s">
        <v>94</v>
      </c>
      <c r="G441" s="230">
        <v>1</v>
      </c>
      <c r="H441" s="149" t="str">
        <f t="shared" ref="H441:H444" si="405">CONCATENATE(F441,"/",G441)</f>
        <v>XXX336/1</v>
      </c>
      <c r="I441" s="191" t="s">
        <v>28</v>
      </c>
      <c r="J441" s="152" t="s">
        <v>28</v>
      </c>
      <c r="K441" s="153">
        <v>0.26250000000000001</v>
      </c>
      <c r="L441" s="154">
        <v>0.2638888888888889</v>
      </c>
      <c r="M441" s="155" t="s">
        <v>84</v>
      </c>
      <c r="N441" s="154">
        <v>0.28194444444444444</v>
      </c>
      <c r="O441" s="155" t="s">
        <v>155</v>
      </c>
      <c r="P441" s="149" t="str">
        <f t="shared" ref="P441" si="406">IF(M442=O441,"OK","POZOR")</f>
        <v>OK</v>
      </c>
      <c r="Q441" s="156">
        <f t="shared" ref="Q441" si="407">IF(ISNUMBER(G441),N441-L441,IF(F441="přejezd",N441-L441,0))</f>
        <v>1.8055555555555547E-2</v>
      </c>
      <c r="R441" s="156">
        <f t="shared" ref="R441" si="408">IF(ISNUMBER(G441),L441-K441,0)</f>
        <v>1.388888888888884E-3</v>
      </c>
      <c r="S441" s="156">
        <f t="shared" ref="S441" si="409">Q441+R441</f>
        <v>1.9444444444444431E-2</v>
      </c>
      <c r="T441" s="156">
        <f t="shared" ref="T441" si="410">K441-N440</f>
        <v>1.7361111111111133E-2</v>
      </c>
      <c r="U441" s="149">
        <v>15.5</v>
      </c>
      <c r="V441" s="149">
        <f>INDEX('Počty dní'!A:E,MATCH(E441,'Počty dní'!C:C,0),4)</f>
        <v>205</v>
      </c>
      <c r="W441" s="157">
        <f t="shared" ref="W441:W444" si="411">V441*U441</f>
        <v>3177.5</v>
      </c>
      <c r="Z441" s="135"/>
      <c r="AA441" s="135"/>
    </row>
    <row r="442" spans="1:27" x14ac:dyDescent="0.25">
      <c r="A442" s="148">
        <v>431</v>
      </c>
      <c r="B442" s="149">
        <v>4031</v>
      </c>
      <c r="C442" s="149" t="s">
        <v>21</v>
      </c>
      <c r="D442" s="149"/>
      <c r="E442" s="150" t="str">
        <f t="shared" si="404"/>
        <v>X</v>
      </c>
      <c r="F442" s="149" t="s">
        <v>94</v>
      </c>
      <c r="G442" s="230">
        <v>4</v>
      </c>
      <c r="H442" s="149" t="str">
        <f t="shared" si="405"/>
        <v>XXX336/4</v>
      </c>
      <c r="I442" s="191" t="s">
        <v>28</v>
      </c>
      <c r="J442" s="152" t="s">
        <v>28</v>
      </c>
      <c r="K442" s="153">
        <v>0.28333333333333333</v>
      </c>
      <c r="L442" s="154">
        <v>0.28402777777777777</v>
      </c>
      <c r="M442" s="155" t="s">
        <v>155</v>
      </c>
      <c r="N442" s="154">
        <v>0.3034722222222222</v>
      </c>
      <c r="O442" s="155" t="s">
        <v>84</v>
      </c>
      <c r="P442" s="149" t="str">
        <f t="shared" ref="P442:P449" si="412">IF(M443=O442,"OK","POZOR")</f>
        <v>OK</v>
      </c>
      <c r="Q442" s="156">
        <f t="shared" ref="Q442:Q450" si="413">IF(ISNUMBER(G442),N442-L442,IF(F442="přejezd",N442-L442,0))</f>
        <v>1.9444444444444431E-2</v>
      </c>
      <c r="R442" s="156">
        <f t="shared" ref="R442:R450" si="414">IF(ISNUMBER(G442),L442-K442,0)</f>
        <v>6.9444444444444198E-4</v>
      </c>
      <c r="S442" s="156">
        <f t="shared" ref="S442:S450" si="415">Q442+R442</f>
        <v>2.0138888888888873E-2</v>
      </c>
      <c r="T442" s="156">
        <f t="shared" ref="T442:T450" si="416">K442-N441</f>
        <v>1.388888888888884E-3</v>
      </c>
      <c r="U442" s="149">
        <v>16</v>
      </c>
      <c r="V442" s="149">
        <f>INDEX('Počty dní'!A:E,MATCH(E442,'Počty dní'!C:C,0),4)</f>
        <v>205</v>
      </c>
      <c r="W442" s="157">
        <f t="shared" si="411"/>
        <v>3280</v>
      </c>
      <c r="Z442" s="135"/>
      <c r="AA442" s="135"/>
    </row>
    <row r="443" spans="1:27" x14ac:dyDescent="0.25">
      <c r="A443" s="148">
        <v>431</v>
      </c>
      <c r="B443" s="149">
        <v>4031</v>
      </c>
      <c r="C443" s="149" t="s">
        <v>21</v>
      </c>
      <c r="D443" s="149">
        <v>25</v>
      </c>
      <c r="E443" s="150" t="str">
        <f t="shared" si="404"/>
        <v>X25</v>
      </c>
      <c r="F443" s="149" t="s">
        <v>82</v>
      </c>
      <c r="G443" s="230">
        <v>5</v>
      </c>
      <c r="H443" s="149" t="str">
        <f t="shared" si="405"/>
        <v>XXX334/5</v>
      </c>
      <c r="I443" s="191" t="s">
        <v>28</v>
      </c>
      <c r="J443" s="152" t="s">
        <v>28</v>
      </c>
      <c r="K443" s="153">
        <v>0.30416666666666664</v>
      </c>
      <c r="L443" s="154">
        <v>0.30555555555555552</v>
      </c>
      <c r="M443" s="155" t="s">
        <v>84</v>
      </c>
      <c r="N443" s="154">
        <v>0.31111111111111112</v>
      </c>
      <c r="O443" s="155" t="s">
        <v>88</v>
      </c>
      <c r="P443" s="149" t="str">
        <f t="shared" si="412"/>
        <v>OK</v>
      </c>
      <c r="Q443" s="156">
        <f t="shared" si="413"/>
        <v>5.5555555555555913E-3</v>
      </c>
      <c r="R443" s="156">
        <f t="shared" si="414"/>
        <v>1.388888888888884E-3</v>
      </c>
      <c r="S443" s="156">
        <f t="shared" si="415"/>
        <v>6.9444444444444753E-3</v>
      </c>
      <c r="T443" s="156">
        <f t="shared" si="416"/>
        <v>6.9444444444444198E-4</v>
      </c>
      <c r="U443" s="149">
        <v>5.3</v>
      </c>
      <c r="V443" s="149">
        <f>INDEX('Počty dní'!A:E,MATCH(E443,'Počty dní'!C:C,0),4)</f>
        <v>205</v>
      </c>
      <c r="W443" s="157">
        <f t="shared" si="411"/>
        <v>1086.5</v>
      </c>
      <c r="Z443" s="135"/>
      <c r="AA443" s="135"/>
    </row>
    <row r="444" spans="1:27" x14ac:dyDescent="0.25">
      <c r="A444" s="148">
        <v>431</v>
      </c>
      <c r="B444" s="149">
        <v>4031</v>
      </c>
      <c r="C444" s="149" t="s">
        <v>21</v>
      </c>
      <c r="D444" s="149">
        <v>25</v>
      </c>
      <c r="E444" s="150" t="str">
        <f t="shared" si="404"/>
        <v>X25</v>
      </c>
      <c r="F444" s="149" t="s">
        <v>82</v>
      </c>
      <c r="G444" s="230">
        <v>8</v>
      </c>
      <c r="H444" s="149" t="str">
        <f t="shared" si="405"/>
        <v>XXX334/8</v>
      </c>
      <c r="I444" s="191" t="s">
        <v>28</v>
      </c>
      <c r="J444" s="152" t="s">
        <v>28</v>
      </c>
      <c r="K444" s="153">
        <v>0.31111111111111112</v>
      </c>
      <c r="L444" s="154">
        <v>0.3125</v>
      </c>
      <c r="M444" s="155" t="s">
        <v>88</v>
      </c>
      <c r="N444" s="154">
        <v>0.31875000000000003</v>
      </c>
      <c r="O444" s="155" t="s">
        <v>84</v>
      </c>
      <c r="P444" s="149" t="str">
        <f t="shared" si="412"/>
        <v>OK</v>
      </c>
      <c r="Q444" s="156">
        <f t="shared" si="413"/>
        <v>6.2500000000000333E-3</v>
      </c>
      <c r="R444" s="156">
        <f t="shared" si="414"/>
        <v>1.388888888888884E-3</v>
      </c>
      <c r="S444" s="156">
        <f t="shared" si="415"/>
        <v>7.6388888888889173E-3</v>
      </c>
      <c r="T444" s="156">
        <f t="shared" si="416"/>
        <v>0</v>
      </c>
      <c r="U444" s="149">
        <v>5.3</v>
      </c>
      <c r="V444" s="149">
        <f>INDEX('Počty dní'!A:E,MATCH(E444,'Počty dní'!C:C,0),4)</f>
        <v>205</v>
      </c>
      <c r="W444" s="157">
        <f t="shared" si="411"/>
        <v>1086.5</v>
      </c>
      <c r="Z444" s="135"/>
      <c r="AA444" s="135"/>
    </row>
    <row r="445" spans="1:27" x14ac:dyDescent="0.25">
      <c r="A445" s="148">
        <v>431</v>
      </c>
      <c r="B445" s="149">
        <v>4031</v>
      </c>
      <c r="C445" s="149" t="s">
        <v>21</v>
      </c>
      <c r="D445" s="149"/>
      <c r="E445" s="150" t="str">
        <f t="shared" si="400"/>
        <v>X</v>
      </c>
      <c r="F445" s="149" t="s">
        <v>92</v>
      </c>
      <c r="G445" s="230">
        <v>11</v>
      </c>
      <c r="H445" s="149" t="str">
        <f t="shared" si="401"/>
        <v>XXX335/11</v>
      </c>
      <c r="I445" s="191" t="s">
        <v>28</v>
      </c>
      <c r="J445" s="152" t="s">
        <v>28</v>
      </c>
      <c r="K445" s="153">
        <v>0.41666666666666669</v>
      </c>
      <c r="L445" s="154">
        <v>0.41875000000000001</v>
      </c>
      <c r="M445" s="155" t="s">
        <v>84</v>
      </c>
      <c r="N445" s="154">
        <v>0.44722222222222219</v>
      </c>
      <c r="O445" s="149" t="s">
        <v>86</v>
      </c>
      <c r="P445" s="149" t="str">
        <f t="shared" si="412"/>
        <v>OK</v>
      </c>
      <c r="Q445" s="156">
        <f t="shared" si="413"/>
        <v>2.8472222222222177E-2</v>
      </c>
      <c r="R445" s="156">
        <f t="shared" si="414"/>
        <v>2.0833333333333259E-3</v>
      </c>
      <c r="S445" s="156">
        <f t="shared" si="415"/>
        <v>3.0555555555555503E-2</v>
      </c>
      <c r="T445" s="156">
        <f t="shared" si="416"/>
        <v>9.7916666666666652E-2</v>
      </c>
      <c r="U445" s="149">
        <v>27.9</v>
      </c>
      <c r="V445" s="149">
        <f>INDEX('Počty dní'!A:E,MATCH(E445,'Počty dní'!C:C,0),4)</f>
        <v>205</v>
      </c>
      <c r="W445" s="157">
        <f t="shared" si="403"/>
        <v>5719.5</v>
      </c>
      <c r="Z445" s="135"/>
      <c r="AA445" s="135"/>
    </row>
    <row r="446" spans="1:27" x14ac:dyDescent="0.25">
      <c r="A446" s="148">
        <v>431</v>
      </c>
      <c r="B446" s="149">
        <v>4031</v>
      </c>
      <c r="C446" s="149" t="s">
        <v>21</v>
      </c>
      <c r="D446" s="149"/>
      <c r="E446" s="150" t="str">
        <f t="shared" si="400"/>
        <v>X</v>
      </c>
      <c r="F446" s="149" t="s">
        <v>92</v>
      </c>
      <c r="G446" s="230">
        <v>14</v>
      </c>
      <c r="H446" s="149" t="str">
        <f t="shared" si="401"/>
        <v>XXX335/14</v>
      </c>
      <c r="I446" s="191" t="s">
        <v>28</v>
      </c>
      <c r="J446" s="152" t="s">
        <v>28</v>
      </c>
      <c r="K446" s="153">
        <v>0.54999999999999993</v>
      </c>
      <c r="L446" s="154">
        <v>0.55208333333333337</v>
      </c>
      <c r="M446" s="149" t="s">
        <v>86</v>
      </c>
      <c r="N446" s="154">
        <v>0.57847222222222217</v>
      </c>
      <c r="O446" s="155" t="s">
        <v>84</v>
      </c>
      <c r="P446" s="149" t="str">
        <f t="shared" si="412"/>
        <v>OK</v>
      </c>
      <c r="Q446" s="156">
        <f t="shared" si="413"/>
        <v>2.6388888888888795E-2</v>
      </c>
      <c r="R446" s="156">
        <f t="shared" si="414"/>
        <v>2.083333333333437E-3</v>
      </c>
      <c r="S446" s="156">
        <f t="shared" si="415"/>
        <v>2.8472222222222232E-2</v>
      </c>
      <c r="T446" s="156">
        <f t="shared" si="416"/>
        <v>0.10277777777777775</v>
      </c>
      <c r="U446" s="149">
        <v>27.9</v>
      </c>
      <c r="V446" s="149">
        <f>INDEX('Počty dní'!A:E,MATCH(E446,'Počty dní'!C:C,0),4)</f>
        <v>205</v>
      </c>
      <c r="W446" s="157">
        <f t="shared" si="403"/>
        <v>5719.5</v>
      </c>
      <c r="Z446" s="135"/>
      <c r="AA446" s="135"/>
    </row>
    <row r="447" spans="1:27" x14ac:dyDescent="0.25">
      <c r="A447" s="148">
        <v>431</v>
      </c>
      <c r="B447" s="149">
        <v>4031</v>
      </c>
      <c r="C447" s="149" t="s">
        <v>21</v>
      </c>
      <c r="D447" s="149"/>
      <c r="E447" s="150" t="str">
        <f t="shared" si="400"/>
        <v>X</v>
      </c>
      <c r="F447" s="149" t="s">
        <v>92</v>
      </c>
      <c r="G447" s="230">
        <v>15</v>
      </c>
      <c r="H447" s="149" t="str">
        <f t="shared" si="401"/>
        <v>XXX335/15</v>
      </c>
      <c r="I447" s="191" t="s">
        <v>28</v>
      </c>
      <c r="J447" s="152" t="s">
        <v>28</v>
      </c>
      <c r="K447" s="153">
        <v>0.58333333333333337</v>
      </c>
      <c r="L447" s="154">
        <v>0.5854166666666667</v>
      </c>
      <c r="M447" s="155" t="s">
        <v>84</v>
      </c>
      <c r="N447" s="154">
        <v>0.62361111111111112</v>
      </c>
      <c r="O447" s="149" t="s">
        <v>83</v>
      </c>
      <c r="P447" s="149" t="str">
        <f t="shared" si="412"/>
        <v>OK</v>
      </c>
      <c r="Q447" s="156">
        <f t="shared" si="413"/>
        <v>3.819444444444442E-2</v>
      </c>
      <c r="R447" s="156">
        <f t="shared" si="414"/>
        <v>2.0833333333333259E-3</v>
      </c>
      <c r="S447" s="156">
        <f t="shared" si="415"/>
        <v>4.0277777777777746E-2</v>
      </c>
      <c r="T447" s="156">
        <f t="shared" si="416"/>
        <v>4.8611111111112049E-3</v>
      </c>
      <c r="U447" s="149">
        <v>35.9</v>
      </c>
      <c r="V447" s="149">
        <f>INDEX('Počty dní'!A:E,MATCH(E447,'Počty dní'!C:C,0),4)</f>
        <v>205</v>
      </c>
      <c r="W447" s="157">
        <f t="shared" si="403"/>
        <v>7359.5</v>
      </c>
      <c r="Z447" s="135"/>
      <c r="AA447" s="135"/>
    </row>
    <row r="448" spans="1:27" x14ac:dyDescent="0.25">
      <c r="A448" s="148">
        <v>431</v>
      </c>
      <c r="B448" s="149">
        <v>4031</v>
      </c>
      <c r="C448" s="149" t="s">
        <v>21</v>
      </c>
      <c r="D448" s="149"/>
      <c r="E448" s="150" t="str">
        <f t="shared" si="400"/>
        <v>X</v>
      </c>
      <c r="F448" s="149" t="s">
        <v>92</v>
      </c>
      <c r="G448" s="230">
        <v>18</v>
      </c>
      <c r="H448" s="149" t="str">
        <f t="shared" si="401"/>
        <v>XXX335/18</v>
      </c>
      <c r="I448" s="191" t="s">
        <v>28</v>
      </c>
      <c r="J448" s="152" t="s">
        <v>28</v>
      </c>
      <c r="K448" s="153">
        <v>0.62361111111111112</v>
      </c>
      <c r="L448" s="154">
        <v>0.625</v>
      </c>
      <c r="M448" s="149" t="s">
        <v>83</v>
      </c>
      <c r="N448" s="154">
        <v>0.66180555555555554</v>
      </c>
      <c r="O448" s="155" t="s">
        <v>84</v>
      </c>
      <c r="P448" s="149" t="str">
        <f t="shared" si="412"/>
        <v>OK</v>
      </c>
      <c r="Q448" s="156">
        <f t="shared" si="413"/>
        <v>3.6805555555555536E-2</v>
      </c>
      <c r="R448" s="156">
        <f t="shared" si="414"/>
        <v>1.388888888888884E-3</v>
      </c>
      <c r="S448" s="156">
        <f t="shared" si="415"/>
        <v>3.819444444444442E-2</v>
      </c>
      <c r="T448" s="156">
        <f t="shared" si="416"/>
        <v>0</v>
      </c>
      <c r="U448" s="149">
        <v>35.9</v>
      </c>
      <c r="V448" s="149">
        <f>INDEX('Počty dní'!A:E,MATCH(E448,'Počty dní'!C:C,0),4)</f>
        <v>205</v>
      </c>
      <c r="W448" s="157">
        <f t="shared" si="403"/>
        <v>7359.5</v>
      </c>
      <c r="Z448" s="135"/>
      <c r="AA448" s="135"/>
    </row>
    <row r="449" spans="1:27" x14ac:dyDescent="0.25">
      <c r="A449" s="148">
        <v>431</v>
      </c>
      <c r="B449" s="149">
        <v>4031</v>
      </c>
      <c r="C449" s="149" t="s">
        <v>21</v>
      </c>
      <c r="D449" s="149"/>
      <c r="E449" s="150" t="str">
        <f t="shared" si="400"/>
        <v>X</v>
      </c>
      <c r="F449" s="149" t="s">
        <v>82</v>
      </c>
      <c r="G449" s="230">
        <v>15</v>
      </c>
      <c r="H449" s="149" t="str">
        <f t="shared" si="401"/>
        <v>XXX334/15</v>
      </c>
      <c r="I449" s="191" t="s">
        <v>28</v>
      </c>
      <c r="J449" s="152" t="s">
        <v>28</v>
      </c>
      <c r="K449" s="153">
        <v>0.68888888888888899</v>
      </c>
      <c r="L449" s="154">
        <v>0.69097222222222221</v>
      </c>
      <c r="M449" s="155" t="s">
        <v>84</v>
      </c>
      <c r="N449" s="154">
        <v>0.69652777777777775</v>
      </c>
      <c r="O449" s="155" t="s">
        <v>88</v>
      </c>
      <c r="P449" s="149" t="str">
        <f t="shared" si="412"/>
        <v>OK</v>
      </c>
      <c r="Q449" s="156">
        <f t="shared" si="413"/>
        <v>5.5555555555555358E-3</v>
      </c>
      <c r="R449" s="156">
        <f t="shared" si="414"/>
        <v>2.0833333333332149E-3</v>
      </c>
      <c r="S449" s="156">
        <f t="shared" si="415"/>
        <v>7.6388888888887507E-3</v>
      </c>
      <c r="T449" s="156">
        <f t="shared" si="416"/>
        <v>2.7083333333333459E-2</v>
      </c>
      <c r="U449" s="149">
        <v>5.3</v>
      </c>
      <c r="V449" s="149">
        <f>INDEX('Počty dní'!A:E,MATCH(E449,'Počty dní'!C:C,0),4)</f>
        <v>205</v>
      </c>
      <c r="W449" s="157">
        <f t="shared" si="403"/>
        <v>1086.5</v>
      </c>
      <c r="Z449" s="135"/>
      <c r="AA449" s="135"/>
    </row>
    <row r="450" spans="1:27" ht="15.75" thickBot="1" x14ac:dyDescent="0.3">
      <c r="A450" s="148">
        <v>431</v>
      </c>
      <c r="B450" s="149">
        <v>4031</v>
      </c>
      <c r="C450" s="149" t="s">
        <v>21</v>
      </c>
      <c r="D450" s="149"/>
      <c r="E450" s="150" t="str">
        <f t="shared" si="400"/>
        <v>X</v>
      </c>
      <c r="F450" s="149" t="s">
        <v>82</v>
      </c>
      <c r="G450" s="230">
        <v>18</v>
      </c>
      <c r="H450" s="149" t="str">
        <f t="shared" si="401"/>
        <v>XXX334/18</v>
      </c>
      <c r="I450" s="191" t="s">
        <v>28</v>
      </c>
      <c r="J450" s="152" t="s">
        <v>28</v>
      </c>
      <c r="K450" s="153">
        <v>0.71736111111111101</v>
      </c>
      <c r="L450" s="154">
        <v>0.71875</v>
      </c>
      <c r="M450" s="155" t="s">
        <v>88</v>
      </c>
      <c r="N450" s="154">
        <v>0.72499999999999998</v>
      </c>
      <c r="O450" s="155" t="s">
        <v>84</v>
      </c>
      <c r="P450" s="149"/>
      <c r="Q450" s="156">
        <f t="shared" si="413"/>
        <v>6.2499999999999778E-3</v>
      </c>
      <c r="R450" s="156">
        <f t="shared" si="414"/>
        <v>1.388888888888995E-3</v>
      </c>
      <c r="S450" s="156">
        <f t="shared" si="415"/>
        <v>7.6388888888889728E-3</v>
      </c>
      <c r="T450" s="156">
        <f t="shared" si="416"/>
        <v>2.0833333333333259E-2</v>
      </c>
      <c r="U450" s="149">
        <v>5.3</v>
      </c>
      <c r="V450" s="149">
        <f>INDEX('Počty dní'!A:E,MATCH(E450,'Počty dní'!C:C,0),4)</f>
        <v>205</v>
      </c>
      <c r="W450" s="157">
        <f t="shared" si="403"/>
        <v>1086.5</v>
      </c>
      <c r="Z450" s="135"/>
      <c r="AA450" s="135"/>
    </row>
    <row r="451" spans="1:27" ht="15.75" thickBot="1" x14ac:dyDescent="0.3">
      <c r="A451" s="163" t="str">
        <f ca="1">CONCATENATE(INDIRECT("R[-3]C[0]",FALSE),"celkem")</f>
        <v>431celkem</v>
      </c>
      <c r="B451" s="164"/>
      <c r="C451" s="164" t="str">
        <f ca="1">INDIRECT("R[-1]C[12]",FALSE)</f>
        <v>Třešť,,nám.</v>
      </c>
      <c r="D451" s="165"/>
      <c r="E451" s="164"/>
      <c r="F451" s="165"/>
      <c r="G451" s="231"/>
      <c r="H451" s="166"/>
      <c r="I451" s="167"/>
      <c r="J451" s="168" t="str">
        <f ca="1">INDIRECT("R[-2]C[0]",FALSE)</f>
        <v>S</v>
      </c>
      <c r="K451" s="169"/>
      <c r="L451" s="170"/>
      <c r="M451" s="171"/>
      <c r="N451" s="170"/>
      <c r="O451" s="172"/>
      <c r="P451" s="164"/>
      <c r="Q451" s="173">
        <f>SUM(Q439:Q450)</f>
        <v>0.26597222222222205</v>
      </c>
      <c r="R451" s="173">
        <f>SUM(R439:R450)</f>
        <v>1.8750000000000044E-2</v>
      </c>
      <c r="S451" s="173">
        <f>SUM(S439:S450)</f>
        <v>0.2847222222222221</v>
      </c>
      <c r="T451" s="173">
        <f>SUM(T439:T450)</f>
        <v>0.27500000000000013</v>
      </c>
      <c r="U451" s="174">
        <f>SUM(U439:U450)</f>
        <v>252.10000000000002</v>
      </c>
      <c r="V451" s="175"/>
      <c r="W451" s="176">
        <f>SUM(W439:W450)</f>
        <v>51680.5</v>
      </c>
      <c r="Z451" s="135"/>
      <c r="AA451" s="135"/>
    </row>
    <row r="452" spans="1:27" x14ac:dyDescent="0.25">
      <c r="A452" s="177"/>
      <c r="D452" s="178"/>
      <c r="F452" s="178"/>
      <c r="H452" s="179"/>
      <c r="I452" s="180"/>
      <c r="J452" s="181"/>
      <c r="K452" s="182"/>
      <c r="L452" s="183"/>
      <c r="M452" s="136"/>
      <c r="N452" s="183"/>
      <c r="O452" s="184"/>
      <c r="Q452" s="185"/>
      <c r="R452" s="185"/>
      <c r="S452" s="185"/>
      <c r="T452" s="185"/>
      <c r="U452" s="182"/>
      <c r="W452" s="182"/>
      <c r="Z452" s="135"/>
      <c r="AA452" s="135"/>
    </row>
    <row r="453" spans="1:27" ht="15.75" thickBot="1" x14ac:dyDescent="0.3">
      <c r="I453" s="135"/>
      <c r="J453" s="135"/>
      <c r="K453" s="135"/>
      <c r="Z453" s="135"/>
      <c r="AA453" s="135"/>
    </row>
    <row r="454" spans="1:27" x14ac:dyDescent="0.25">
      <c r="A454" s="138">
        <v>432</v>
      </c>
      <c r="B454" s="139">
        <v>4032</v>
      </c>
      <c r="C454" s="139" t="s">
        <v>21</v>
      </c>
      <c r="D454" s="139"/>
      <c r="E454" s="140" t="str">
        <f>CONCATENATE(C454,D454)</f>
        <v>X</v>
      </c>
      <c r="F454" s="139" t="s">
        <v>82</v>
      </c>
      <c r="G454" s="229">
        <v>2</v>
      </c>
      <c r="H454" s="139" t="str">
        <f>CONCATENATE(F454,"/",G454)</f>
        <v>XXX334/2</v>
      </c>
      <c r="I454" s="190" t="s">
        <v>28</v>
      </c>
      <c r="J454" s="142" t="s">
        <v>27</v>
      </c>
      <c r="K454" s="143">
        <v>0.17916666666666667</v>
      </c>
      <c r="L454" s="144">
        <v>0.18055555555555555</v>
      </c>
      <c r="M454" s="145" t="s">
        <v>88</v>
      </c>
      <c r="N454" s="144">
        <v>0.18680555555555556</v>
      </c>
      <c r="O454" s="145" t="s">
        <v>84</v>
      </c>
      <c r="P454" s="139" t="str">
        <f t="shared" ref="P454:P469" si="417">IF(M455=O454,"OK","POZOR")</f>
        <v>OK</v>
      </c>
      <c r="Q454" s="146">
        <f t="shared" ref="Q454:Q470" si="418">IF(ISNUMBER(G454),N454-L454,IF(F454="přejezd",N454-L454,0))</f>
        <v>6.2500000000000056E-3</v>
      </c>
      <c r="R454" s="146">
        <f t="shared" ref="R454:R470" si="419">IF(ISNUMBER(G454),L454-K454,0)</f>
        <v>1.388888888888884E-3</v>
      </c>
      <c r="S454" s="146">
        <f t="shared" ref="S454:S470" si="420">Q454+R454</f>
        <v>7.6388888888888895E-3</v>
      </c>
      <c r="T454" s="146"/>
      <c r="U454" s="139">
        <v>5.3</v>
      </c>
      <c r="V454" s="139">
        <f>INDEX('Počty dní'!A:E,MATCH(E454,'Počty dní'!C:C,0),4)</f>
        <v>205</v>
      </c>
      <c r="W454" s="147">
        <f>V454*U454</f>
        <v>1086.5</v>
      </c>
      <c r="Z454" s="135"/>
      <c r="AA454" s="135"/>
    </row>
    <row r="455" spans="1:27" x14ac:dyDescent="0.25">
      <c r="A455" s="148">
        <v>432</v>
      </c>
      <c r="B455" s="149">
        <v>4032</v>
      </c>
      <c r="C455" s="149" t="s">
        <v>21</v>
      </c>
      <c r="D455" s="149"/>
      <c r="E455" s="150" t="str">
        <f t="shared" ref="E455:E470" si="421">CONCATENATE(C455,D455)</f>
        <v>X</v>
      </c>
      <c r="F455" s="149" t="s">
        <v>82</v>
      </c>
      <c r="G455" s="230">
        <v>1</v>
      </c>
      <c r="H455" s="149" t="str">
        <f t="shared" ref="H455:H470" si="422">CONCATENATE(F455,"/",G455)</f>
        <v>XXX334/1</v>
      </c>
      <c r="I455" s="191" t="s">
        <v>28</v>
      </c>
      <c r="J455" s="152" t="s">
        <v>27</v>
      </c>
      <c r="K455" s="153">
        <v>0.21041666666666667</v>
      </c>
      <c r="L455" s="154">
        <v>0.21180555555555555</v>
      </c>
      <c r="M455" s="155" t="s">
        <v>84</v>
      </c>
      <c r="N455" s="154">
        <v>0.21736111111111112</v>
      </c>
      <c r="O455" s="155" t="s">
        <v>88</v>
      </c>
      <c r="P455" s="149" t="str">
        <f t="shared" si="417"/>
        <v>OK</v>
      </c>
      <c r="Q455" s="156">
        <f t="shared" si="418"/>
        <v>5.5555555555555636E-3</v>
      </c>
      <c r="R455" s="156">
        <f t="shared" si="419"/>
        <v>1.388888888888884E-3</v>
      </c>
      <c r="S455" s="156">
        <f t="shared" si="420"/>
        <v>6.9444444444444475E-3</v>
      </c>
      <c r="T455" s="156">
        <f t="shared" ref="T455:T470" si="423">K455-N454</f>
        <v>2.361111111111111E-2</v>
      </c>
      <c r="U455" s="149">
        <v>5.3</v>
      </c>
      <c r="V455" s="149">
        <f>INDEX('Počty dní'!A:E,MATCH(E455,'Počty dní'!C:C,0),4)</f>
        <v>205</v>
      </c>
      <c r="W455" s="157">
        <f t="shared" ref="W455:W470" si="424">V455*U455</f>
        <v>1086.5</v>
      </c>
      <c r="Z455" s="135"/>
      <c r="AA455" s="135"/>
    </row>
    <row r="456" spans="1:27" x14ac:dyDescent="0.25">
      <c r="A456" s="148">
        <v>432</v>
      </c>
      <c r="B456" s="149">
        <v>4032</v>
      </c>
      <c r="C456" s="149" t="s">
        <v>21</v>
      </c>
      <c r="D456" s="149"/>
      <c r="E456" s="150" t="str">
        <f>CONCATENATE(C456,D456)</f>
        <v>X</v>
      </c>
      <c r="F456" s="149" t="s">
        <v>82</v>
      </c>
      <c r="G456" s="230">
        <v>4</v>
      </c>
      <c r="H456" s="149" t="str">
        <f>CONCATENATE(F456,"/",G456)</f>
        <v>XXX334/4</v>
      </c>
      <c r="I456" s="191" t="s">
        <v>28</v>
      </c>
      <c r="J456" s="152" t="s">
        <v>27</v>
      </c>
      <c r="K456" s="153">
        <v>0.21736111111111112</v>
      </c>
      <c r="L456" s="154">
        <v>0.21875</v>
      </c>
      <c r="M456" s="155" t="s">
        <v>88</v>
      </c>
      <c r="N456" s="154">
        <v>0.22500000000000001</v>
      </c>
      <c r="O456" s="155" t="s">
        <v>84</v>
      </c>
      <c r="P456" s="149" t="str">
        <f t="shared" si="417"/>
        <v>OK</v>
      </c>
      <c r="Q456" s="156">
        <f t="shared" si="418"/>
        <v>6.2500000000000056E-3</v>
      </c>
      <c r="R456" s="156">
        <f t="shared" si="419"/>
        <v>1.388888888888884E-3</v>
      </c>
      <c r="S456" s="156">
        <f t="shared" si="420"/>
        <v>7.6388888888888895E-3</v>
      </c>
      <c r="T456" s="156">
        <f t="shared" si="423"/>
        <v>0</v>
      </c>
      <c r="U456" s="149">
        <v>5.3</v>
      </c>
      <c r="V456" s="149">
        <f>INDEX('Počty dní'!A:E,MATCH(E456,'Počty dní'!C:C,0),4)</f>
        <v>205</v>
      </c>
      <c r="W456" s="157">
        <f>V456*U456</f>
        <v>1086.5</v>
      </c>
      <c r="Z456" s="135"/>
      <c r="AA456" s="135"/>
    </row>
    <row r="457" spans="1:27" x14ac:dyDescent="0.25">
      <c r="A457" s="148">
        <v>432</v>
      </c>
      <c r="B457" s="149">
        <v>4032</v>
      </c>
      <c r="C457" s="149" t="s">
        <v>21</v>
      </c>
      <c r="D457" s="149">
        <v>25</v>
      </c>
      <c r="E457" s="150" t="str">
        <f>CONCATENATE(C457,D457)</f>
        <v>X25</v>
      </c>
      <c r="F457" s="149" t="s">
        <v>97</v>
      </c>
      <c r="G457" s="230">
        <v>8</v>
      </c>
      <c r="H457" s="149" t="str">
        <f>CONCATENATE(F457,"/",G457)</f>
        <v>XXX330/8</v>
      </c>
      <c r="I457" s="191" t="s">
        <v>27</v>
      </c>
      <c r="J457" s="152" t="s">
        <v>27</v>
      </c>
      <c r="K457" s="153">
        <v>0.24652777777777779</v>
      </c>
      <c r="L457" s="154">
        <v>0.25</v>
      </c>
      <c r="M457" s="155" t="s">
        <v>84</v>
      </c>
      <c r="N457" s="154">
        <v>0.2673611111111111</v>
      </c>
      <c r="O457" s="155" t="s">
        <v>26</v>
      </c>
      <c r="P457" s="149" t="str">
        <f t="shared" si="417"/>
        <v>OK</v>
      </c>
      <c r="Q457" s="156">
        <f t="shared" si="418"/>
        <v>1.7361111111111105E-2</v>
      </c>
      <c r="R457" s="156">
        <f t="shared" si="419"/>
        <v>3.4722222222222099E-3</v>
      </c>
      <c r="S457" s="156">
        <f t="shared" si="420"/>
        <v>2.0833333333333315E-2</v>
      </c>
      <c r="T457" s="156">
        <f t="shared" si="423"/>
        <v>2.1527777777777785E-2</v>
      </c>
      <c r="U457" s="149">
        <v>31.8</v>
      </c>
      <c r="V457" s="149">
        <f>INDEX('Počty dní'!A:E,MATCH(E457,'Počty dní'!C:C,0),4)</f>
        <v>205</v>
      </c>
      <c r="W457" s="157">
        <f>V457*U457</f>
        <v>6519</v>
      </c>
      <c r="Z457" s="135"/>
      <c r="AA457" s="135"/>
    </row>
    <row r="458" spans="1:27" x14ac:dyDescent="0.25">
      <c r="A458" s="148">
        <v>432</v>
      </c>
      <c r="B458" s="149">
        <v>4032</v>
      </c>
      <c r="C458" s="149" t="s">
        <v>21</v>
      </c>
      <c r="D458" s="149">
        <v>10</v>
      </c>
      <c r="E458" s="150" t="str">
        <f t="shared" ref="E458:E459" si="425">CONCATENATE(C458,D458)</f>
        <v>X10</v>
      </c>
      <c r="F458" s="149" t="s">
        <v>133</v>
      </c>
      <c r="G458" s="230">
        <v>51</v>
      </c>
      <c r="H458" s="149" t="str">
        <f>CONCATENATE(F458,"/",G458)</f>
        <v>YYY260/51</v>
      </c>
      <c r="I458" s="191" t="s">
        <v>28</v>
      </c>
      <c r="J458" s="152" t="s">
        <v>27</v>
      </c>
      <c r="K458" s="153">
        <v>0.26944444444444443</v>
      </c>
      <c r="L458" s="154">
        <v>0.27083333333333331</v>
      </c>
      <c r="M458" s="155" t="s">
        <v>26</v>
      </c>
      <c r="N458" s="154">
        <v>0.28263888888888888</v>
      </c>
      <c r="O458" s="155" t="s">
        <v>122</v>
      </c>
      <c r="P458" s="149" t="str">
        <f t="shared" si="417"/>
        <v>OK</v>
      </c>
      <c r="Q458" s="156">
        <f t="shared" si="418"/>
        <v>1.1805555555555569E-2</v>
      </c>
      <c r="R458" s="156">
        <f t="shared" si="419"/>
        <v>1.388888888888884E-3</v>
      </c>
      <c r="S458" s="156">
        <f t="shared" si="420"/>
        <v>1.3194444444444453E-2</v>
      </c>
      <c r="T458" s="156">
        <f t="shared" si="423"/>
        <v>2.0833333333333259E-3</v>
      </c>
      <c r="U458" s="149">
        <v>12.3</v>
      </c>
      <c r="V458" s="149">
        <f>INDEX('Počty dní'!A:E,MATCH(E458,'Počty dní'!C:C,0),4)</f>
        <v>195</v>
      </c>
      <c r="W458" s="157">
        <f t="shared" ref="W458:W459" si="426">V458*U458</f>
        <v>2398.5</v>
      </c>
      <c r="Z458" s="135"/>
      <c r="AA458" s="135"/>
    </row>
    <row r="459" spans="1:27" x14ac:dyDescent="0.25">
      <c r="A459" s="148">
        <v>432</v>
      </c>
      <c r="B459" s="149">
        <v>4032</v>
      </c>
      <c r="C459" s="149" t="s">
        <v>21</v>
      </c>
      <c r="D459" s="149">
        <v>10</v>
      </c>
      <c r="E459" s="150" t="str">
        <f t="shared" si="425"/>
        <v>X10</v>
      </c>
      <c r="F459" s="149" t="s">
        <v>133</v>
      </c>
      <c r="G459" s="230">
        <v>52</v>
      </c>
      <c r="H459" s="149" t="str">
        <f>CONCATENATE(F459,"/",G459)</f>
        <v>YYY260/52</v>
      </c>
      <c r="I459" s="191" t="s">
        <v>27</v>
      </c>
      <c r="J459" s="152" t="s">
        <v>27</v>
      </c>
      <c r="K459" s="153">
        <v>0.28263888888888888</v>
      </c>
      <c r="L459" s="154">
        <v>0.28611111111111115</v>
      </c>
      <c r="M459" s="155" t="s">
        <v>122</v>
      </c>
      <c r="N459" s="154">
        <v>0.2986111111111111</v>
      </c>
      <c r="O459" s="155" t="s">
        <v>26</v>
      </c>
      <c r="P459" s="149" t="str">
        <f t="shared" si="417"/>
        <v>OK</v>
      </c>
      <c r="Q459" s="156">
        <f t="shared" si="418"/>
        <v>1.2499999999999956E-2</v>
      </c>
      <c r="R459" s="156">
        <f t="shared" si="419"/>
        <v>3.4722222222222654E-3</v>
      </c>
      <c r="S459" s="156">
        <f t="shared" si="420"/>
        <v>1.5972222222222221E-2</v>
      </c>
      <c r="T459" s="156">
        <f t="shared" si="423"/>
        <v>0</v>
      </c>
      <c r="U459" s="149">
        <v>12.3</v>
      </c>
      <c r="V459" s="149">
        <f>INDEX('Počty dní'!A:E,MATCH(E459,'Počty dní'!C:C,0),4)</f>
        <v>195</v>
      </c>
      <c r="W459" s="157">
        <f t="shared" si="426"/>
        <v>2398.5</v>
      </c>
      <c r="Z459" s="135"/>
      <c r="AA459" s="135"/>
    </row>
    <row r="460" spans="1:27" x14ac:dyDescent="0.25">
      <c r="A460" s="148">
        <v>432</v>
      </c>
      <c r="B460" s="149">
        <v>4032</v>
      </c>
      <c r="C460" s="149" t="s">
        <v>21</v>
      </c>
      <c r="D460" s="149">
        <v>25</v>
      </c>
      <c r="E460" s="150" t="str">
        <f t="shared" ref="E460:E469" si="427">CONCATENATE(C460,D460)</f>
        <v>X25</v>
      </c>
      <c r="F460" s="149" t="s">
        <v>97</v>
      </c>
      <c r="G460" s="230">
        <v>11</v>
      </c>
      <c r="H460" s="149" t="str">
        <f t="shared" ref="H460:H469" si="428">CONCATENATE(F460,"/",G460)</f>
        <v>XXX330/11</v>
      </c>
      <c r="I460" s="191" t="s">
        <v>27</v>
      </c>
      <c r="J460" s="152" t="s">
        <v>27</v>
      </c>
      <c r="K460" s="153">
        <v>0.3</v>
      </c>
      <c r="L460" s="154">
        <v>0.3034722222222222</v>
      </c>
      <c r="M460" s="155" t="s">
        <v>26</v>
      </c>
      <c r="N460" s="154">
        <v>0.32430555555555557</v>
      </c>
      <c r="O460" s="155" t="s">
        <v>98</v>
      </c>
      <c r="P460" s="149" t="str">
        <f t="shared" si="417"/>
        <v>OK</v>
      </c>
      <c r="Q460" s="156">
        <f t="shared" si="418"/>
        <v>2.083333333333337E-2</v>
      </c>
      <c r="R460" s="156">
        <f t="shared" si="419"/>
        <v>3.4722222222222099E-3</v>
      </c>
      <c r="S460" s="156">
        <f t="shared" si="420"/>
        <v>2.430555555555558E-2</v>
      </c>
      <c r="T460" s="156">
        <f t="shared" si="423"/>
        <v>1.388888888888884E-3</v>
      </c>
      <c r="U460" s="149">
        <v>18.600000000000001</v>
      </c>
      <c r="V460" s="149">
        <f>INDEX('Počty dní'!A:E,MATCH(E460,'Počty dní'!C:C,0),4)</f>
        <v>205</v>
      </c>
      <c r="W460" s="157">
        <f t="shared" ref="W460:W469" si="429">V460*U460</f>
        <v>3813.0000000000005</v>
      </c>
      <c r="Z460" s="135"/>
      <c r="AA460" s="135"/>
    </row>
    <row r="461" spans="1:27" x14ac:dyDescent="0.25">
      <c r="A461" s="148">
        <v>432</v>
      </c>
      <c r="B461" s="149">
        <v>4032</v>
      </c>
      <c r="C461" s="149" t="s">
        <v>21</v>
      </c>
      <c r="D461" s="149">
        <v>25</v>
      </c>
      <c r="E461" s="150" t="str">
        <f t="shared" ref="E461" si="430">CONCATENATE(C461,D461)</f>
        <v>X25</v>
      </c>
      <c r="F461" s="149" t="s">
        <v>33</v>
      </c>
      <c r="G461" s="230"/>
      <c r="H461" s="149" t="str">
        <f t="shared" ref="H461" si="431">CONCATENATE(F461,"/",G461)</f>
        <v>přejezd/</v>
      </c>
      <c r="I461" s="191"/>
      <c r="J461" s="152" t="s">
        <v>27</v>
      </c>
      <c r="K461" s="153">
        <v>0.32430555555555557</v>
      </c>
      <c r="L461" s="154">
        <v>0.32430555555555557</v>
      </c>
      <c r="M461" s="155" t="s">
        <v>98</v>
      </c>
      <c r="N461" s="154">
        <v>0.3263888888888889</v>
      </c>
      <c r="O461" s="155" t="s">
        <v>84</v>
      </c>
      <c r="P461" s="149" t="str">
        <f t="shared" si="417"/>
        <v>OK</v>
      </c>
      <c r="Q461" s="156">
        <f t="shared" si="418"/>
        <v>2.0833333333333259E-3</v>
      </c>
      <c r="R461" s="156">
        <f t="shared" si="419"/>
        <v>0</v>
      </c>
      <c r="S461" s="156">
        <f t="shared" si="420"/>
        <v>2.0833333333333259E-3</v>
      </c>
      <c r="T461" s="156">
        <f t="shared" si="423"/>
        <v>0</v>
      </c>
      <c r="U461" s="149">
        <v>0</v>
      </c>
      <c r="V461" s="149">
        <f>INDEX('Počty dní'!A:E,MATCH(E461,'Počty dní'!C:C,0),4)</f>
        <v>205</v>
      </c>
      <c r="W461" s="157">
        <f t="shared" ref="W461" si="432">V461*U461</f>
        <v>0</v>
      </c>
      <c r="Z461" s="135"/>
      <c r="AA461" s="135"/>
    </row>
    <row r="462" spans="1:27" x14ac:dyDescent="0.25">
      <c r="A462" s="148">
        <v>432</v>
      </c>
      <c r="B462" s="149">
        <v>4032</v>
      </c>
      <c r="C462" s="149" t="s">
        <v>21</v>
      </c>
      <c r="D462" s="149"/>
      <c r="E462" s="150" t="str">
        <f t="shared" si="427"/>
        <v>X</v>
      </c>
      <c r="F462" s="149" t="s">
        <v>97</v>
      </c>
      <c r="G462" s="230">
        <v>20</v>
      </c>
      <c r="H462" s="149" t="str">
        <f t="shared" si="428"/>
        <v>XXX330/20</v>
      </c>
      <c r="I462" s="191" t="s">
        <v>27</v>
      </c>
      <c r="J462" s="152" t="s">
        <v>27</v>
      </c>
      <c r="K462" s="153">
        <v>0.39374999999999999</v>
      </c>
      <c r="L462" s="154">
        <v>0.39583333333333331</v>
      </c>
      <c r="M462" s="155" t="s">
        <v>84</v>
      </c>
      <c r="N462" s="154">
        <v>0.41319444444444442</v>
      </c>
      <c r="O462" s="155" t="s">
        <v>26</v>
      </c>
      <c r="P462" s="149" t="str">
        <f t="shared" si="417"/>
        <v>OK</v>
      </c>
      <c r="Q462" s="156">
        <f t="shared" si="418"/>
        <v>1.7361111111111105E-2</v>
      </c>
      <c r="R462" s="156">
        <f t="shared" si="419"/>
        <v>2.0833333333333259E-3</v>
      </c>
      <c r="S462" s="156">
        <f t="shared" si="420"/>
        <v>1.9444444444444431E-2</v>
      </c>
      <c r="T462" s="156">
        <f t="shared" si="423"/>
        <v>6.7361111111111094E-2</v>
      </c>
      <c r="U462" s="149">
        <v>17.399999999999999</v>
      </c>
      <c r="V462" s="149">
        <f>INDEX('Počty dní'!A:E,MATCH(E462,'Počty dní'!C:C,0),4)</f>
        <v>205</v>
      </c>
      <c r="W462" s="157">
        <f t="shared" si="429"/>
        <v>3566.9999999999995</v>
      </c>
      <c r="Z462" s="135"/>
      <c r="AA462" s="135"/>
    </row>
    <row r="463" spans="1:27" x14ac:dyDescent="0.25">
      <c r="A463" s="148">
        <v>432</v>
      </c>
      <c r="B463" s="149">
        <v>4032</v>
      </c>
      <c r="C463" s="149" t="s">
        <v>21</v>
      </c>
      <c r="D463" s="149"/>
      <c r="E463" s="150" t="str">
        <f t="shared" si="427"/>
        <v>X</v>
      </c>
      <c r="F463" s="149" t="s">
        <v>97</v>
      </c>
      <c r="G463" s="230">
        <v>19</v>
      </c>
      <c r="H463" s="149" t="str">
        <f t="shared" si="428"/>
        <v>XXX330/19</v>
      </c>
      <c r="I463" s="191" t="s">
        <v>27</v>
      </c>
      <c r="J463" s="152" t="s">
        <v>27</v>
      </c>
      <c r="K463" s="153">
        <v>0.49791666666666662</v>
      </c>
      <c r="L463" s="154">
        <v>0.50138888888888888</v>
      </c>
      <c r="M463" s="155" t="s">
        <v>26</v>
      </c>
      <c r="N463" s="154">
        <v>0.51874999999999993</v>
      </c>
      <c r="O463" s="155" t="s">
        <v>84</v>
      </c>
      <c r="P463" s="149" t="str">
        <f t="shared" si="417"/>
        <v>OK</v>
      </c>
      <c r="Q463" s="156">
        <f t="shared" si="418"/>
        <v>1.7361111111111049E-2</v>
      </c>
      <c r="R463" s="156">
        <f t="shared" si="419"/>
        <v>3.4722222222222654E-3</v>
      </c>
      <c r="S463" s="156">
        <f t="shared" si="420"/>
        <v>2.0833333333333315E-2</v>
      </c>
      <c r="T463" s="156">
        <f t="shared" si="423"/>
        <v>8.4722222222222199E-2</v>
      </c>
      <c r="U463" s="149">
        <v>17.399999999999999</v>
      </c>
      <c r="V463" s="149">
        <f>INDEX('Počty dní'!A:E,MATCH(E463,'Počty dní'!C:C,0),4)</f>
        <v>205</v>
      </c>
      <c r="W463" s="157">
        <f t="shared" si="429"/>
        <v>3566.9999999999995</v>
      </c>
      <c r="Z463" s="135"/>
      <c r="AA463" s="135"/>
    </row>
    <row r="464" spans="1:27" x14ac:dyDescent="0.25">
      <c r="A464" s="148">
        <v>432</v>
      </c>
      <c r="B464" s="149">
        <v>4032</v>
      </c>
      <c r="C464" s="149" t="s">
        <v>21</v>
      </c>
      <c r="D464" s="149"/>
      <c r="E464" s="150" t="str">
        <f t="shared" si="427"/>
        <v>X</v>
      </c>
      <c r="F464" s="149" t="s">
        <v>82</v>
      </c>
      <c r="G464" s="230">
        <v>9</v>
      </c>
      <c r="H464" s="149" t="str">
        <f t="shared" si="428"/>
        <v>XXX334/9</v>
      </c>
      <c r="I464" s="191" t="s">
        <v>28</v>
      </c>
      <c r="J464" s="152" t="s">
        <v>27</v>
      </c>
      <c r="K464" s="153">
        <v>0.56388888888888888</v>
      </c>
      <c r="L464" s="154">
        <v>0.56597222222222221</v>
      </c>
      <c r="M464" s="155" t="s">
        <v>84</v>
      </c>
      <c r="N464" s="154">
        <v>0.57152777777777775</v>
      </c>
      <c r="O464" s="155" t="s">
        <v>88</v>
      </c>
      <c r="P464" s="149" t="str">
        <f t="shared" si="417"/>
        <v>OK</v>
      </c>
      <c r="Q464" s="156">
        <f t="shared" si="418"/>
        <v>5.5555555555555358E-3</v>
      </c>
      <c r="R464" s="156">
        <f t="shared" si="419"/>
        <v>2.0833333333333259E-3</v>
      </c>
      <c r="S464" s="156">
        <f t="shared" si="420"/>
        <v>7.6388888888888618E-3</v>
      </c>
      <c r="T464" s="156">
        <f t="shared" si="423"/>
        <v>4.5138888888888951E-2</v>
      </c>
      <c r="U464" s="149">
        <v>5.3</v>
      </c>
      <c r="V464" s="149">
        <f>INDEX('Počty dní'!A:E,MATCH(E464,'Počty dní'!C:C,0),4)</f>
        <v>205</v>
      </c>
      <c r="W464" s="157">
        <f t="shared" si="429"/>
        <v>1086.5</v>
      </c>
      <c r="Z464" s="135"/>
      <c r="AA464" s="135"/>
    </row>
    <row r="465" spans="1:27" x14ac:dyDescent="0.25">
      <c r="A465" s="148">
        <v>432</v>
      </c>
      <c r="B465" s="149">
        <v>4032</v>
      </c>
      <c r="C465" s="149" t="s">
        <v>21</v>
      </c>
      <c r="D465" s="149"/>
      <c r="E465" s="150" t="str">
        <f t="shared" si="427"/>
        <v>X</v>
      </c>
      <c r="F465" s="149" t="s">
        <v>82</v>
      </c>
      <c r="G465" s="230">
        <v>12</v>
      </c>
      <c r="H465" s="149" t="str">
        <f t="shared" si="428"/>
        <v>XXX334/12</v>
      </c>
      <c r="I465" s="191" t="s">
        <v>28</v>
      </c>
      <c r="J465" s="152" t="s">
        <v>27</v>
      </c>
      <c r="K465" s="153">
        <v>0.57152777777777775</v>
      </c>
      <c r="L465" s="154">
        <v>0.57291666666666663</v>
      </c>
      <c r="M465" s="155" t="s">
        <v>88</v>
      </c>
      <c r="N465" s="154">
        <v>0.57916666666666672</v>
      </c>
      <c r="O465" s="155" t="s">
        <v>84</v>
      </c>
      <c r="P465" s="149" t="str">
        <f t="shared" si="417"/>
        <v>OK</v>
      </c>
      <c r="Q465" s="156">
        <f t="shared" si="418"/>
        <v>6.2500000000000888E-3</v>
      </c>
      <c r="R465" s="156">
        <f t="shared" si="419"/>
        <v>1.388888888888884E-3</v>
      </c>
      <c r="S465" s="156">
        <f t="shared" si="420"/>
        <v>7.6388888888889728E-3</v>
      </c>
      <c r="T465" s="156">
        <f t="shared" si="423"/>
        <v>0</v>
      </c>
      <c r="U465" s="149">
        <v>5.3</v>
      </c>
      <c r="V465" s="149">
        <f>INDEX('Počty dní'!A:E,MATCH(E465,'Počty dní'!C:C,0),4)</f>
        <v>205</v>
      </c>
      <c r="W465" s="157">
        <f t="shared" si="429"/>
        <v>1086.5</v>
      </c>
      <c r="Z465" s="135"/>
      <c r="AA465" s="135"/>
    </row>
    <row r="466" spans="1:27" x14ac:dyDescent="0.25">
      <c r="A466" s="148">
        <v>432</v>
      </c>
      <c r="B466" s="149">
        <v>4032</v>
      </c>
      <c r="C466" s="149" t="s">
        <v>21</v>
      </c>
      <c r="D466" s="149">
        <v>25</v>
      </c>
      <c r="E466" s="150" t="str">
        <f t="shared" si="427"/>
        <v>X25</v>
      </c>
      <c r="F466" s="149" t="s">
        <v>97</v>
      </c>
      <c r="G466" s="230">
        <v>30</v>
      </c>
      <c r="H466" s="149" t="str">
        <f t="shared" si="428"/>
        <v>XXX330/30</v>
      </c>
      <c r="I466" s="191" t="s">
        <v>27</v>
      </c>
      <c r="J466" s="152" t="s">
        <v>27</v>
      </c>
      <c r="K466" s="153">
        <v>0.57986111111111105</v>
      </c>
      <c r="L466" s="154">
        <v>0.58333333333333337</v>
      </c>
      <c r="M466" s="155" t="s">
        <v>84</v>
      </c>
      <c r="N466" s="154">
        <v>0.60069444444444442</v>
      </c>
      <c r="O466" s="155" t="s">
        <v>26</v>
      </c>
      <c r="P466" s="149" t="str">
        <f t="shared" si="417"/>
        <v>OK</v>
      </c>
      <c r="Q466" s="156">
        <f t="shared" si="418"/>
        <v>1.7361111111111049E-2</v>
      </c>
      <c r="R466" s="156">
        <f t="shared" si="419"/>
        <v>3.4722222222223209E-3</v>
      </c>
      <c r="S466" s="156">
        <f t="shared" si="420"/>
        <v>2.083333333333337E-2</v>
      </c>
      <c r="T466" s="156">
        <f t="shared" si="423"/>
        <v>6.9444444444433095E-4</v>
      </c>
      <c r="U466" s="149">
        <v>17.399999999999999</v>
      </c>
      <c r="V466" s="149">
        <f>INDEX('Počty dní'!A:E,MATCH(E466,'Počty dní'!C:C,0),4)</f>
        <v>205</v>
      </c>
      <c r="W466" s="157">
        <f t="shared" si="429"/>
        <v>3566.9999999999995</v>
      </c>
      <c r="Z466" s="135"/>
      <c r="AA466" s="135"/>
    </row>
    <row r="467" spans="1:27" x14ac:dyDescent="0.25">
      <c r="A467" s="148">
        <v>432</v>
      </c>
      <c r="B467" s="149">
        <v>4032</v>
      </c>
      <c r="C467" s="149" t="s">
        <v>21</v>
      </c>
      <c r="D467" s="149">
        <v>25</v>
      </c>
      <c r="E467" s="150" t="str">
        <f t="shared" si="427"/>
        <v>X25</v>
      </c>
      <c r="F467" s="149" t="s">
        <v>97</v>
      </c>
      <c r="G467" s="230">
        <v>31</v>
      </c>
      <c r="H467" s="149" t="str">
        <f t="shared" si="428"/>
        <v>XXX330/31</v>
      </c>
      <c r="I467" s="191" t="s">
        <v>27</v>
      </c>
      <c r="J467" s="152" t="s">
        <v>27</v>
      </c>
      <c r="K467" s="153">
        <v>0.64236111111111105</v>
      </c>
      <c r="L467" s="154">
        <v>0.64722222222222225</v>
      </c>
      <c r="M467" s="155" t="s">
        <v>26</v>
      </c>
      <c r="N467" s="154">
        <v>0.6645833333333333</v>
      </c>
      <c r="O467" s="155" t="s">
        <v>84</v>
      </c>
      <c r="P467" s="149" t="str">
        <f t="shared" si="417"/>
        <v>OK</v>
      </c>
      <c r="Q467" s="156">
        <f t="shared" si="418"/>
        <v>1.7361111111111049E-2</v>
      </c>
      <c r="R467" s="156">
        <f t="shared" si="419"/>
        <v>4.8611111111112049E-3</v>
      </c>
      <c r="S467" s="156">
        <f t="shared" si="420"/>
        <v>2.2222222222222254E-2</v>
      </c>
      <c r="T467" s="156">
        <f t="shared" si="423"/>
        <v>4.166666666666663E-2</v>
      </c>
      <c r="U467" s="149">
        <v>17.399999999999999</v>
      </c>
      <c r="V467" s="149">
        <f>INDEX('Počty dní'!A:E,MATCH(E467,'Počty dní'!C:C,0),4)</f>
        <v>205</v>
      </c>
      <c r="W467" s="157">
        <f t="shared" si="429"/>
        <v>3566.9999999999995</v>
      </c>
      <c r="Z467" s="135"/>
      <c r="AA467" s="135"/>
    </row>
    <row r="468" spans="1:27" x14ac:dyDescent="0.25">
      <c r="A468" s="148">
        <v>432</v>
      </c>
      <c r="B468" s="149">
        <v>4032</v>
      </c>
      <c r="C468" s="149" t="s">
        <v>21</v>
      </c>
      <c r="D468" s="149"/>
      <c r="E468" s="150" t="str">
        <f t="shared" si="427"/>
        <v>X</v>
      </c>
      <c r="F468" s="149" t="s">
        <v>92</v>
      </c>
      <c r="G468" s="230">
        <v>19</v>
      </c>
      <c r="H468" s="149" t="str">
        <f t="shared" si="428"/>
        <v>XXX335/19</v>
      </c>
      <c r="I468" s="191" t="s">
        <v>28</v>
      </c>
      <c r="J468" s="152" t="s">
        <v>27</v>
      </c>
      <c r="K468" s="153">
        <v>0.66666666666666663</v>
      </c>
      <c r="L468" s="154">
        <v>0.66875000000000007</v>
      </c>
      <c r="M468" s="155" t="s">
        <v>84</v>
      </c>
      <c r="N468" s="154">
        <v>0.70694444444444438</v>
      </c>
      <c r="O468" s="149" t="s">
        <v>83</v>
      </c>
      <c r="P468" s="149" t="str">
        <f t="shared" si="417"/>
        <v>OK</v>
      </c>
      <c r="Q468" s="156">
        <f t="shared" si="418"/>
        <v>3.8194444444444309E-2</v>
      </c>
      <c r="R468" s="156">
        <f t="shared" si="419"/>
        <v>2.083333333333437E-3</v>
      </c>
      <c r="S468" s="156">
        <f t="shared" si="420"/>
        <v>4.0277777777777746E-2</v>
      </c>
      <c r="T468" s="156">
        <f t="shared" si="423"/>
        <v>2.0833333333333259E-3</v>
      </c>
      <c r="U468" s="149">
        <v>35.9</v>
      </c>
      <c r="V468" s="149">
        <f>INDEX('Počty dní'!A:E,MATCH(E468,'Počty dní'!C:C,0),4)</f>
        <v>205</v>
      </c>
      <c r="W468" s="157">
        <f t="shared" si="429"/>
        <v>7359.5</v>
      </c>
      <c r="Z468" s="135"/>
      <c r="AA468" s="135"/>
    </row>
    <row r="469" spans="1:27" x14ac:dyDescent="0.25">
      <c r="A469" s="148">
        <v>432</v>
      </c>
      <c r="B469" s="149">
        <v>4032</v>
      </c>
      <c r="C469" s="149" t="s">
        <v>21</v>
      </c>
      <c r="D469" s="149"/>
      <c r="E469" s="150" t="str">
        <f t="shared" si="427"/>
        <v>X</v>
      </c>
      <c r="F469" s="149" t="s">
        <v>92</v>
      </c>
      <c r="G469" s="230">
        <v>20</v>
      </c>
      <c r="H469" s="149" t="str">
        <f t="shared" si="428"/>
        <v>XXX335/20</v>
      </c>
      <c r="I469" s="191" t="s">
        <v>28</v>
      </c>
      <c r="J469" s="152" t="s">
        <v>27</v>
      </c>
      <c r="K469" s="153">
        <v>0.70694444444444438</v>
      </c>
      <c r="L469" s="154">
        <v>0.70833333333333337</v>
      </c>
      <c r="M469" s="149" t="s">
        <v>83</v>
      </c>
      <c r="N469" s="154">
        <v>0.74513888888888891</v>
      </c>
      <c r="O469" s="155" t="s">
        <v>84</v>
      </c>
      <c r="P469" s="149" t="str">
        <f t="shared" si="417"/>
        <v>OK</v>
      </c>
      <c r="Q469" s="156">
        <f t="shared" si="418"/>
        <v>3.6805555555555536E-2</v>
      </c>
      <c r="R469" s="156">
        <f t="shared" si="419"/>
        <v>1.388888888888995E-3</v>
      </c>
      <c r="S469" s="156">
        <f t="shared" si="420"/>
        <v>3.8194444444444531E-2</v>
      </c>
      <c r="T469" s="156">
        <f t="shared" si="423"/>
        <v>0</v>
      </c>
      <c r="U469" s="149">
        <v>35.9</v>
      </c>
      <c r="V469" s="149">
        <f>INDEX('Počty dní'!A:E,MATCH(E469,'Počty dní'!C:C,0),4)</f>
        <v>205</v>
      </c>
      <c r="W469" s="157">
        <f t="shared" si="429"/>
        <v>7359.5</v>
      </c>
      <c r="Z469" s="135"/>
      <c r="AA469" s="135"/>
    </row>
    <row r="470" spans="1:27" ht="15.75" thickBot="1" x14ac:dyDescent="0.3">
      <c r="A470" s="148">
        <v>432</v>
      </c>
      <c r="B470" s="149">
        <v>4032</v>
      </c>
      <c r="C470" s="149" t="s">
        <v>21</v>
      </c>
      <c r="D470" s="149"/>
      <c r="E470" s="150" t="str">
        <f t="shared" si="421"/>
        <v>X</v>
      </c>
      <c r="F470" s="149" t="s">
        <v>82</v>
      </c>
      <c r="G470" s="230">
        <v>17</v>
      </c>
      <c r="H470" s="149" t="str">
        <f t="shared" si="422"/>
        <v>XXX334/17</v>
      </c>
      <c r="I470" s="191" t="s">
        <v>28</v>
      </c>
      <c r="J470" s="152" t="s">
        <v>27</v>
      </c>
      <c r="K470" s="153">
        <v>0.77222222222222225</v>
      </c>
      <c r="L470" s="154">
        <v>0.77430555555555547</v>
      </c>
      <c r="M470" s="155" t="s">
        <v>84</v>
      </c>
      <c r="N470" s="154">
        <v>0.77986111111111101</v>
      </c>
      <c r="O470" s="155" t="s">
        <v>88</v>
      </c>
      <c r="P470" s="149"/>
      <c r="Q470" s="156">
        <f t="shared" si="418"/>
        <v>5.5555555555555358E-3</v>
      </c>
      <c r="R470" s="156">
        <f t="shared" si="419"/>
        <v>2.0833333333332149E-3</v>
      </c>
      <c r="S470" s="156">
        <f t="shared" si="420"/>
        <v>7.6388888888887507E-3</v>
      </c>
      <c r="T470" s="156">
        <f t="shared" si="423"/>
        <v>2.7083333333333348E-2</v>
      </c>
      <c r="U470" s="149">
        <v>5.3</v>
      </c>
      <c r="V470" s="149">
        <f>INDEX('Počty dní'!A:E,MATCH(E470,'Počty dní'!C:C,0),4)</f>
        <v>205</v>
      </c>
      <c r="W470" s="157">
        <f t="shared" si="424"/>
        <v>1086.5</v>
      </c>
      <c r="Z470" s="135"/>
      <c r="AA470" s="135"/>
    </row>
    <row r="471" spans="1:27" ht="15.75" thickBot="1" x14ac:dyDescent="0.3">
      <c r="A471" s="163" t="str">
        <f ca="1">CONCATENATE(INDIRECT("R[-3]C[0]",FALSE),"celkem")</f>
        <v>432celkem</v>
      </c>
      <c r="B471" s="164"/>
      <c r="C471" s="164" t="str">
        <f ca="1">INDIRECT("R[-1]C[12]",FALSE)</f>
        <v>Růžená</v>
      </c>
      <c r="D471" s="165"/>
      <c r="E471" s="164"/>
      <c r="F471" s="165"/>
      <c r="G471" s="231"/>
      <c r="H471" s="166"/>
      <c r="I471" s="167"/>
      <c r="J471" s="168" t="str">
        <f ca="1">INDIRECT("R[-2]C[0]",FALSE)</f>
        <v>V</v>
      </c>
      <c r="K471" s="169"/>
      <c r="L471" s="170"/>
      <c r="M471" s="171"/>
      <c r="N471" s="170"/>
      <c r="O471" s="172"/>
      <c r="P471" s="164"/>
      <c r="Q471" s="173">
        <f>SUM(Q454:Q470)</f>
        <v>0.24444444444444416</v>
      </c>
      <c r="R471" s="173">
        <f t="shared" ref="R471:T471" si="433">SUM(R454:R470)</f>
        <v>3.8888888888889195E-2</v>
      </c>
      <c r="S471" s="173">
        <f t="shared" si="433"/>
        <v>0.28333333333333333</v>
      </c>
      <c r="T471" s="173">
        <f t="shared" si="433"/>
        <v>0.31736111111111098</v>
      </c>
      <c r="U471" s="174">
        <f>SUM(U454:U470)</f>
        <v>248.20000000000007</v>
      </c>
      <c r="V471" s="175"/>
      <c r="W471" s="176">
        <f>SUM(W454:W470)</f>
        <v>50635</v>
      </c>
      <c r="Z471" s="135"/>
      <c r="AA471" s="135"/>
    </row>
    <row r="472" spans="1:27" x14ac:dyDescent="0.25">
      <c r="A472" s="177"/>
      <c r="D472" s="178"/>
      <c r="F472" s="178"/>
      <c r="H472" s="179"/>
      <c r="I472" s="180"/>
      <c r="J472" s="181"/>
      <c r="K472" s="182"/>
      <c r="L472" s="183"/>
      <c r="M472" s="136"/>
      <c r="N472" s="183"/>
      <c r="O472" s="184"/>
      <c r="Q472" s="185"/>
      <c r="R472" s="185"/>
      <c r="S472" s="185"/>
      <c r="T472" s="185"/>
      <c r="U472" s="182"/>
      <c r="W472" s="182"/>
      <c r="Z472" s="135"/>
      <c r="AA472" s="135"/>
    </row>
    <row r="473" spans="1:27" ht="15.75" thickBot="1" x14ac:dyDescent="0.3">
      <c r="I473" s="135"/>
      <c r="J473" s="135"/>
      <c r="K473" s="135"/>
      <c r="Z473" s="135"/>
      <c r="AA473" s="135"/>
    </row>
    <row r="474" spans="1:27" x14ac:dyDescent="0.25">
      <c r="A474" s="138">
        <v>433</v>
      </c>
      <c r="B474" s="139">
        <v>4033</v>
      </c>
      <c r="C474" s="139" t="s">
        <v>21</v>
      </c>
      <c r="D474" s="139">
        <v>25</v>
      </c>
      <c r="E474" s="140" t="str">
        <f t="shared" ref="E474:E488" si="434">CONCATENATE(C474,D474)</f>
        <v>X25</v>
      </c>
      <c r="F474" s="139" t="s">
        <v>97</v>
      </c>
      <c r="G474" s="229">
        <v>3</v>
      </c>
      <c r="H474" s="139" t="str">
        <f t="shared" ref="H474:H488" si="435">CONCATENATE(F474,"/",G474)</f>
        <v>XXX330/3</v>
      </c>
      <c r="I474" s="190" t="s">
        <v>28</v>
      </c>
      <c r="J474" s="142" t="s">
        <v>27</v>
      </c>
      <c r="K474" s="143">
        <v>0.23472222222222219</v>
      </c>
      <c r="L474" s="144">
        <v>0.23750000000000002</v>
      </c>
      <c r="M474" s="145" t="s">
        <v>26</v>
      </c>
      <c r="N474" s="144">
        <v>0.25833333333333336</v>
      </c>
      <c r="O474" s="145" t="s">
        <v>98</v>
      </c>
      <c r="P474" s="139" t="str">
        <f t="shared" ref="P474:P487" si="436">IF(M475=O474,"OK","POZOR")</f>
        <v>OK</v>
      </c>
      <c r="Q474" s="146">
        <f t="shared" ref="Q474:Q488" si="437">IF(ISNUMBER(G474),N474-L474,IF(F474="přejezd",N474-L474,0))</f>
        <v>2.0833333333333343E-2</v>
      </c>
      <c r="R474" s="146">
        <f t="shared" ref="R474:R488" si="438">IF(ISNUMBER(G474),L474-K474,0)</f>
        <v>2.7777777777778234E-3</v>
      </c>
      <c r="S474" s="146">
        <f t="shared" ref="S474:S488" si="439">Q474+R474</f>
        <v>2.3611111111111166E-2</v>
      </c>
      <c r="T474" s="146"/>
      <c r="U474" s="139">
        <v>18.600000000000001</v>
      </c>
      <c r="V474" s="139">
        <f>INDEX('Počty dní'!A:E,MATCH(E474,'Počty dní'!C:C,0),4)</f>
        <v>205</v>
      </c>
      <c r="W474" s="147">
        <f t="shared" ref="W474:W488" si="440">V474*U474</f>
        <v>3813.0000000000005</v>
      </c>
      <c r="Z474" s="135"/>
      <c r="AA474" s="135"/>
    </row>
    <row r="475" spans="1:27" x14ac:dyDescent="0.25">
      <c r="A475" s="148">
        <v>433</v>
      </c>
      <c r="B475" s="149">
        <v>4033</v>
      </c>
      <c r="C475" s="149" t="s">
        <v>21</v>
      </c>
      <c r="D475" s="149">
        <v>25</v>
      </c>
      <c r="E475" s="150" t="str">
        <f t="shared" si="434"/>
        <v>X25</v>
      </c>
      <c r="F475" s="149" t="s">
        <v>33</v>
      </c>
      <c r="G475" s="230"/>
      <c r="H475" s="149" t="str">
        <f t="shared" si="435"/>
        <v>přejezd/</v>
      </c>
      <c r="I475" s="191"/>
      <c r="J475" s="152" t="s">
        <v>27</v>
      </c>
      <c r="K475" s="153">
        <v>0.25833333333333336</v>
      </c>
      <c r="L475" s="154">
        <v>0.25833333333333336</v>
      </c>
      <c r="M475" s="155" t="s">
        <v>98</v>
      </c>
      <c r="N475" s="154">
        <v>0.26041666666666669</v>
      </c>
      <c r="O475" s="155" t="s">
        <v>84</v>
      </c>
      <c r="P475" s="149" t="str">
        <f t="shared" si="436"/>
        <v>OK</v>
      </c>
      <c r="Q475" s="156">
        <f t="shared" si="437"/>
        <v>2.0833333333333259E-3</v>
      </c>
      <c r="R475" s="156">
        <f t="shared" si="438"/>
        <v>0</v>
      </c>
      <c r="S475" s="156">
        <f t="shared" si="439"/>
        <v>2.0833333333333259E-3</v>
      </c>
      <c r="T475" s="156">
        <f t="shared" ref="T475:T488" si="441">K475-N474</f>
        <v>0</v>
      </c>
      <c r="U475" s="149">
        <v>0</v>
      </c>
      <c r="V475" s="149">
        <f>INDEX('Počty dní'!A:E,MATCH(E475,'Počty dní'!C:C,0),4)</f>
        <v>205</v>
      </c>
      <c r="W475" s="157">
        <f t="shared" si="440"/>
        <v>0</v>
      </c>
      <c r="Z475" s="135"/>
      <c r="AA475" s="135"/>
    </row>
    <row r="476" spans="1:27" x14ac:dyDescent="0.25">
      <c r="A476" s="148">
        <v>433</v>
      </c>
      <c r="B476" s="149">
        <v>4033</v>
      </c>
      <c r="C476" s="149" t="s">
        <v>21</v>
      </c>
      <c r="D476" s="149"/>
      <c r="E476" s="150" t="str">
        <f t="shared" si="434"/>
        <v>X</v>
      </c>
      <c r="F476" s="149" t="s">
        <v>82</v>
      </c>
      <c r="G476" s="230">
        <v>3</v>
      </c>
      <c r="H476" s="149" t="str">
        <f t="shared" si="435"/>
        <v>XXX334/3</v>
      </c>
      <c r="I476" s="191" t="s">
        <v>28</v>
      </c>
      <c r="J476" s="152" t="s">
        <v>27</v>
      </c>
      <c r="K476" s="153">
        <v>0.27291666666666664</v>
      </c>
      <c r="L476" s="154">
        <v>0.27430555555555552</v>
      </c>
      <c r="M476" s="155" t="s">
        <v>84</v>
      </c>
      <c r="N476" s="154">
        <v>0.27986111111111112</v>
      </c>
      <c r="O476" s="155" t="s">
        <v>88</v>
      </c>
      <c r="P476" s="149" t="str">
        <f t="shared" si="436"/>
        <v>OK</v>
      </c>
      <c r="Q476" s="156">
        <f t="shared" si="437"/>
        <v>5.5555555555555913E-3</v>
      </c>
      <c r="R476" s="156">
        <f t="shared" si="438"/>
        <v>1.388888888888884E-3</v>
      </c>
      <c r="S476" s="156">
        <f t="shared" si="439"/>
        <v>6.9444444444444753E-3</v>
      </c>
      <c r="T476" s="156">
        <f t="shared" si="441"/>
        <v>1.2499999999999956E-2</v>
      </c>
      <c r="U476" s="149">
        <v>5.3</v>
      </c>
      <c r="V476" s="149">
        <f>INDEX('Počty dní'!A:E,MATCH(E476,'Počty dní'!C:C,0),4)</f>
        <v>205</v>
      </c>
      <c r="W476" s="157">
        <f t="shared" si="440"/>
        <v>1086.5</v>
      </c>
      <c r="Z476" s="135"/>
      <c r="AA476" s="135"/>
    </row>
    <row r="477" spans="1:27" x14ac:dyDescent="0.25">
      <c r="A477" s="148">
        <v>433</v>
      </c>
      <c r="B477" s="149">
        <v>4033</v>
      </c>
      <c r="C477" s="149" t="s">
        <v>21</v>
      </c>
      <c r="D477" s="149"/>
      <c r="E477" s="150" t="str">
        <f t="shared" si="434"/>
        <v>X</v>
      </c>
      <c r="F477" s="149" t="s">
        <v>82</v>
      </c>
      <c r="G477" s="230">
        <v>6</v>
      </c>
      <c r="H477" s="149" t="str">
        <f t="shared" si="435"/>
        <v>XXX334/6</v>
      </c>
      <c r="I477" s="191" t="s">
        <v>28</v>
      </c>
      <c r="J477" s="152" t="s">
        <v>27</v>
      </c>
      <c r="K477" s="153">
        <v>0.27986111111111112</v>
      </c>
      <c r="L477" s="154">
        <v>0.28125</v>
      </c>
      <c r="M477" s="155" t="s">
        <v>88</v>
      </c>
      <c r="N477" s="154">
        <v>0.28750000000000003</v>
      </c>
      <c r="O477" s="155" t="s">
        <v>84</v>
      </c>
      <c r="P477" s="149" t="str">
        <f t="shared" si="436"/>
        <v>OK</v>
      </c>
      <c r="Q477" s="156">
        <f t="shared" si="437"/>
        <v>6.2500000000000333E-3</v>
      </c>
      <c r="R477" s="156">
        <f t="shared" si="438"/>
        <v>1.388888888888884E-3</v>
      </c>
      <c r="S477" s="156">
        <f t="shared" si="439"/>
        <v>7.6388888888889173E-3</v>
      </c>
      <c r="T477" s="156">
        <f t="shared" si="441"/>
        <v>0</v>
      </c>
      <c r="U477" s="149">
        <v>5.3</v>
      </c>
      <c r="V477" s="149">
        <f>INDEX('Počty dní'!A:E,MATCH(E477,'Počty dní'!C:C,0),4)</f>
        <v>205</v>
      </c>
      <c r="W477" s="157">
        <f t="shared" si="440"/>
        <v>1086.5</v>
      </c>
      <c r="Z477" s="135"/>
      <c r="AA477" s="135"/>
    </row>
    <row r="478" spans="1:27" x14ac:dyDescent="0.25">
      <c r="A478" s="148">
        <v>433</v>
      </c>
      <c r="B478" s="149">
        <v>4033</v>
      </c>
      <c r="C478" s="149" t="s">
        <v>21</v>
      </c>
      <c r="D478" s="149">
        <v>25</v>
      </c>
      <c r="E478" s="150" t="str">
        <f t="shared" si="434"/>
        <v>X25</v>
      </c>
      <c r="F478" s="149" t="s">
        <v>97</v>
      </c>
      <c r="G478" s="230">
        <v>12</v>
      </c>
      <c r="H478" s="149" t="str">
        <f t="shared" si="435"/>
        <v>XXX330/12</v>
      </c>
      <c r="I478" s="191" t="s">
        <v>27</v>
      </c>
      <c r="J478" s="152" t="s">
        <v>27</v>
      </c>
      <c r="K478" s="153">
        <v>0.29166666666666669</v>
      </c>
      <c r="L478" s="154">
        <v>0.2951388888888889</v>
      </c>
      <c r="M478" s="155" t="s">
        <v>84</v>
      </c>
      <c r="N478" s="154">
        <v>0.3125</v>
      </c>
      <c r="O478" s="155" t="s">
        <v>26</v>
      </c>
      <c r="P478" s="149" t="str">
        <f t="shared" si="436"/>
        <v>OK</v>
      </c>
      <c r="Q478" s="156">
        <f t="shared" si="437"/>
        <v>1.7361111111111105E-2</v>
      </c>
      <c r="R478" s="156">
        <f t="shared" si="438"/>
        <v>3.4722222222222099E-3</v>
      </c>
      <c r="S478" s="156">
        <f t="shared" si="439"/>
        <v>2.0833333333333315E-2</v>
      </c>
      <c r="T478" s="156">
        <f t="shared" si="441"/>
        <v>4.1666666666666519E-3</v>
      </c>
      <c r="U478" s="149">
        <v>17.399999999999999</v>
      </c>
      <c r="V478" s="149">
        <f>INDEX('Počty dní'!A:E,MATCH(E478,'Počty dní'!C:C,0),4)</f>
        <v>205</v>
      </c>
      <c r="W478" s="157">
        <f t="shared" si="440"/>
        <v>3566.9999999999995</v>
      </c>
      <c r="Z478" s="135"/>
      <c r="AA478" s="135"/>
    </row>
    <row r="479" spans="1:27" x14ac:dyDescent="0.25">
      <c r="A479" s="148">
        <v>433</v>
      </c>
      <c r="B479" s="149">
        <v>4033</v>
      </c>
      <c r="C479" s="149" t="s">
        <v>21</v>
      </c>
      <c r="D479" s="149"/>
      <c r="E479" s="150" t="str">
        <f t="shared" si="434"/>
        <v>X</v>
      </c>
      <c r="F479" s="149" t="s">
        <v>48</v>
      </c>
      <c r="G479" s="230">
        <v>11</v>
      </c>
      <c r="H479" s="149" t="str">
        <f t="shared" si="435"/>
        <v>XXX410/11</v>
      </c>
      <c r="I479" s="191" t="s">
        <v>28</v>
      </c>
      <c r="J479" s="152" t="s">
        <v>27</v>
      </c>
      <c r="K479" s="153">
        <v>0.4513888888888889</v>
      </c>
      <c r="L479" s="154">
        <v>0.4548611111111111</v>
      </c>
      <c r="M479" s="149" t="s">
        <v>26</v>
      </c>
      <c r="N479" s="154">
        <v>0.49513888888888885</v>
      </c>
      <c r="O479" s="149" t="s">
        <v>49</v>
      </c>
      <c r="P479" s="149" t="str">
        <f t="shared" si="436"/>
        <v>OK</v>
      </c>
      <c r="Q479" s="156">
        <f t="shared" si="437"/>
        <v>4.0277777777777746E-2</v>
      </c>
      <c r="R479" s="156">
        <f t="shared" si="438"/>
        <v>3.4722222222222099E-3</v>
      </c>
      <c r="S479" s="156">
        <f t="shared" si="439"/>
        <v>4.3749999999999956E-2</v>
      </c>
      <c r="T479" s="156">
        <f t="shared" si="441"/>
        <v>0.1388888888888889</v>
      </c>
      <c r="U479" s="149">
        <v>37.1</v>
      </c>
      <c r="V479" s="149">
        <f>INDEX('Počty dní'!A:E,MATCH(E479,'Počty dní'!C:C,0),4)</f>
        <v>205</v>
      </c>
      <c r="W479" s="157">
        <f t="shared" si="440"/>
        <v>7605.5</v>
      </c>
      <c r="Z479" s="135"/>
      <c r="AA479" s="135"/>
    </row>
    <row r="480" spans="1:27" x14ac:dyDescent="0.25">
      <c r="A480" s="148">
        <v>433</v>
      </c>
      <c r="B480" s="149">
        <v>4033</v>
      </c>
      <c r="C480" s="149" t="s">
        <v>21</v>
      </c>
      <c r="D480" s="149"/>
      <c r="E480" s="150" t="str">
        <f t="shared" si="434"/>
        <v>X</v>
      </c>
      <c r="F480" s="149" t="s">
        <v>48</v>
      </c>
      <c r="G480" s="230">
        <v>14</v>
      </c>
      <c r="H480" s="149" t="str">
        <f t="shared" si="435"/>
        <v>XXX410/14</v>
      </c>
      <c r="I480" s="191" t="s">
        <v>28</v>
      </c>
      <c r="J480" s="152" t="s">
        <v>27</v>
      </c>
      <c r="K480" s="153">
        <v>0.5</v>
      </c>
      <c r="L480" s="154">
        <v>0.50347222222222221</v>
      </c>
      <c r="M480" s="149" t="s">
        <v>49</v>
      </c>
      <c r="N480" s="154">
        <v>0.54513888888888895</v>
      </c>
      <c r="O480" s="149" t="s">
        <v>26</v>
      </c>
      <c r="P480" s="149" t="str">
        <f t="shared" si="436"/>
        <v>OK</v>
      </c>
      <c r="Q480" s="156">
        <f t="shared" si="437"/>
        <v>4.1666666666666741E-2</v>
      </c>
      <c r="R480" s="156">
        <f t="shared" si="438"/>
        <v>3.4722222222222099E-3</v>
      </c>
      <c r="S480" s="156">
        <f t="shared" si="439"/>
        <v>4.5138888888888951E-2</v>
      </c>
      <c r="T480" s="156">
        <f t="shared" si="441"/>
        <v>4.8611111111111494E-3</v>
      </c>
      <c r="U480" s="149">
        <v>37.1</v>
      </c>
      <c r="V480" s="149">
        <f>INDEX('Počty dní'!A:E,MATCH(E480,'Počty dní'!C:C,0),4)</f>
        <v>205</v>
      </c>
      <c r="W480" s="157">
        <f t="shared" si="440"/>
        <v>7605.5</v>
      </c>
      <c r="Z480" s="135"/>
      <c r="AA480" s="135"/>
    </row>
    <row r="481" spans="1:27" x14ac:dyDescent="0.25">
      <c r="A481" s="148">
        <v>433</v>
      </c>
      <c r="B481" s="149">
        <v>4033</v>
      </c>
      <c r="C481" s="149" t="s">
        <v>21</v>
      </c>
      <c r="D481" s="149">
        <v>25</v>
      </c>
      <c r="E481" s="150" t="str">
        <f t="shared" si="434"/>
        <v>X25</v>
      </c>
      <c r="F481" s="149" t="s">
        <v>97</v>
      </c>
      <c r="G481" s="230">
        <v>23</v>
      </c>
      <c r="H481" s="149" t="str">
        <f t="shared" si="435"/>
        <v>XXX330/23</v>
      </c>
      <c r="I481" s="191" t="s">
        <v>27</v>
      </c>
      <c r="J481" s="152" t="s">
        <v>27</v>
      </c>
      <c r="K481" s="153">
        <v>0.56944444444444442</v>
      </c>
      <c r="L481" s="154">
        <v>0.57430555555555551</v>
      </c>
      <c r="M481" s="155" t="s">
        <v>26</v>
      </c>
      <c r="N481" s="154">
        <v>0.59166666666666667</v>
      </c>
      <c r="O481" s="155" t="s">
        <v>84</v>
      </c>
      <c r="P481" s="149" t="str">
        <f t="shared" si="436"/>
        <v>OK</v>
      </c>
      <c r="Q481" s="156">
        <f t="shared" si="437"/>
        <v>1.736111111111116E-2</v>
      </c>
      <c r="R481" s="156">
        <f t="shared" si="438"/>
        <v>4.8611111111110938E-3</v>
      </c>
      <c r="S481" s="156">
        <f t="shared" si="439"/>
        <v>2.2222222222222254E-2</v>
      </c>
      <c r="T481" s="156">
        <f t="shared" si="441"/>
        <v>2.4305555555555469E-2</v>
      </c>
      <c r="U481" s="149">
        <v>17.399999999999999</v>
      </c>
      <c r="V481" s="149">
        <f>INDEX('Počty dní'!A:E,MATCH(E481,'Počty dní'!C:C,0),4)</f>
        <v>205</v>
      </c>
      <c r="W481" s="157">
        <f t="shared" si="440"/>
        <v>3566.9999999999995</v>
      </c>
      <c r="Z481" s="135"/>
      <c r="AA481" s="135"/>
    </row>
    <row r="482" spans="1:27" x14ac:dyDescent="0.25">
      <c r="A482" s="148">
        <v>433</v>
      </c>
      <c r="B482" s="149">
        <v>4033</v>
      </c>
      <c r="C482" s="149" t="s">
        <v>21</v>
      </c>
      <c r="D482" s="149"/>
      <c r="E482" s="150" t="str">
        <f t="shared" si="434"/>
        <v>X</v>
      </c>
      <c r="F482" s="149" t="s">
        <v>82</v>
      </c>
      <c r="G482" s="230">
        <v>11</v>
      </c>
      <c r="H482" s="149" t="str">
        <f t="shared" si="435"/>
        <v>XXX334/11</v>
      </c>
      <c r="I482" s="191" t="s">
        <v>28</v>
      </c>
      <c r="J482" s="152" t="s">
        <v>27</v>
      </c>
      <c r="K482" s="153">
        <v>0.60555555555555551</v>
      </c>
      <c r="L482" s="154">
        <v>0.60763888888888895</v>
      </c>
      <c r="M482" s="155" t="s">
        <v>84</v>
      </c>
      <c r="N482" s="154">
        <v>0.61319444444444449</v>
      </c>
      <c r="O482" s="155" t="s">
        <v>88</v>
      </c>
      <c r="P482" s="149" t="str">
        <f t="shared" si="436"/>
        <v>OK</v>
      </c>
      <c r="Q482" s="156">
        <f t="shared" si="437"/>
        <v>5.5555555555555358E-3</v>
      </c>
      <c r="R482" s="156">
        <f t="shared" si="438"/>
        <v>2.083333333333437E-3</v>
      </c>
      <c r="S482" s="156">
        <f t="shared" si="439"/>
        <v>7.6388888888889728E-3</v>
      </c>
      <c r="T482" s="156">
        <f t="shared" si="441"/>
        <v>1.388888888888884E-2</v>
      </c>
      <c r="U482" s="149">
        <v>5.3</v>
      </c>
      <c r="V482" s="149">
        <f>INDEX('Počty dní'!A:E,MATCH(E482,'Počty dní'!C:C,0),4)</f>
        <v>205</v>
      </c>
      <c r="W482" s="157">
        <f t="shared" si="440"/>
        <v>1086.5</v>
      </c>
      <c r="Z482" s="135"/>
      <c r="AA482" s="135"/>
    </row>
    <row r="483" spans="1:27" x14ac:dyDescent="0.25">
      <c r="A483" s="148">
        <v>433</v>
      </c>
      <c r="B483" s="149">
        <v>4033</v>
      </c>
      <c r="C483" s="149" t="s">
        <v>21</v>
      </c>
      <c r="D483" s="149"/>
      <c r="E483" s="150" t="str">
        <f t="shared" si="434"/>
        <v>X</v>
      </c>
      <c r="F483" s="149" t="s">
        <v>82</v>
      </c>
      <c r="G483" s="230">
        <v>14</v>
      </c>
      <c r="H483" s="149" t="str">
        <f t="shared" si="435"/>
        <v>XXX334/14</v>
      </c>
      <c r="I483" s="191" t="s">
        <v>28</v>
      </c>
      <c r="J483" s="152" t="s">
        <v>27</v>
      </c>
      <c r="K483" s="153">
        <v>0.63402777777777775</v>
      </c>
      <c r="L483" s="154">
        <v>0.63541666666666663</v>
      </c>
      <c r="M483" s="155" t="s">
        <v>88</v>
      </c>
      <c r="N483" s="154">
        <v>0.64166666666666672</v>
      </c>
      <c r="O483" s="155" t="s">
        <v>84</v>
      </c>
      <c r="P483" s="149" t="str">
        <f t="shared" si="436"/>
        <v>OK</v>
      </c>
      <c r="Q483" s="156">
        <f t="shared" si="437"/>
        <v>6.2500000000000888E-3</v>
      </c>
      <c r="R483" s="156">
        <f t="shared" si="438"/>
        <v>1.388888888888884E-3</v>
      </c>
      <c r="S483" s="156">
        <f t="shared" si="439"/>
        <v>7.6388888888889728E-3</v>
      </c>
      <c r="T483" s="156">
        <f t="shared" si="441"/>
        <v>2.0833333333333259E-2</v>
      </c>
      <c r="U483" s="149">
        <v>5.3</v>
      </c>
      <c r="V483" s="149">
        <f>INDEX('Počty dní'!A:E,MATCH(E483,'Počty dní'!C:C,0),4)</f>
        <v>205</v>
      </c>
      <c r="W483" s="157">
        <f t="shared" si="440"/>
        <v>1086.5</v>
      </c>
      <c r="Z483" s="135"/>
      <c r="AA483" s="135"/>
    </row>
    <row r="484" spans="1:27" x14ac:dyDescent="0.25">
      <c r="A484" s="148">
        <v>433</v>
      </c>
      <c r="B484" s="149">
        <v>4033</v>
      </c>
      <c r="C484" s="149" t="s">
        <v>21</v>
      </c>
      <c r="D484" s="149"/>
      <c r="E484" s="150" t="str">
        <f t="shared" si="434"/>
        <v>X</v>
      </c>
      <c r="F484" s="149" t="s">
        <v>82</v>
      </c>
      <c r="G484" s="230">
        <v>13</v>
      </c>
      <c r="H484" s="149" t="str">
        <f t="shared" si="435"/>
        <v>XXX334/13</v>
      </c>
      <c r="I484" s="191" t="s">
        <v>28</v>
      </c>
      <c r="J484" s="152" t="s">
        <v>27</v>
      </c>
      <c r="K484" s="153">
        <v>0.64722222222222225</v>
      </c>
      <c r="L484" s="154">
        <v>0.64930555555555558</v>
      </c>
      <c r="M484" s="155" t="s">
        <v>84</v>
      </c>
      <c r="N484" s="154">
        <v>0.65486111111111112</v>
      </c>
      <c r="O484" s="155" t="s">
        <v>88</v>
      </c>
      <c r="P484" s="149" t="str">
        <f t="shared" si="436"/>
        <v>OK</v>
      </c>
      <c r="Q484" s="156">
        <f t="shared" si="437"/>
        <v>5.5555555555555358E-3</v>
      </c>
      <c r="R484" s="156">
        <f t="shared" si="438"/>
        <v>2.0833333333333259E-3</v>
      </c>
      <c r="S484" s="156">
        <f t="shared" si="439"/>
        <v>7.6388888888888618E-3</v>
      </c>
      <c r="T484" s="156">
        <f t="shared" si="441"/>
        <v>5.5555555555555358E-3</v>
      </c>
      <c r="U484" s="149">
        <v>5.3</v>
      </c>
      <c r="V484" s="149">
        <f>INDEX('Počty dní'!A:E,MATCH(E484,'Počty dní'!C:C,0),4)</f>
        <v>205</v>
      </c>
      <c r="W484" s="157">
        <f t="shared" si="440"/>
        <v>1086.5</v>
      </c>
      <c r="Z484" s="135"/>
      <c r="AA484" s="135"/>
    </row>
    <row r="485" spans="1:27" x14ac:dyDescent="0.25">
      <c r="A485" s="148">
        <v>433</v>
      </c>
      <c r="B485" s="149">
        <v>4033</v>
      </c>
      <c r="C485" s="149" t="s">
        <v>21</v>
      </c>
      <c r="D485" s="149"/>
      <c r="E485" s="150" t="str">
        <f t="shared" si="434"/>
        <v>X</v>
      </c>
      <c r="F485" s="149" t="s">
        <v>82</v>
      </c>
      <c r="G485" s="230">
        <v>16</v>
      </c>
      <c r="H485" s="149" t="str">
        <f t="shared" si="435"/>
        <v>XXX334/16</v>
      </c>
      <c r="I485" s="191" t="s">
        <v>28</v>
      </c>
      <c r="J485" s="152" t="s">
        <v>27</v>
      </c>
      <c r="K485" s="153">
        <v>0.65486111111111112</v>
      </c>
      <c r="L485" s="154">
        <v>0.65625</v>
      </c>
      <c r="M485" s="155" t="s">
        <v>88</v>
      </c>
      <c r="N485" s="154">
        <v>0.66249999999999998</v>
      </c>
      <c r="O485" s="155" t="s">
        <v>84</v>
      </c>
      <c r="P485" s="149" t="str">
        <f t="shared" si="436"/>
        <v>OK</v>
      </c>
      <c r="Q485" s="156">
        <f t="shared" si="437"/>
        <v>6.2499999999999778E-3</v>
      </c>
      <c r="R485" s="156">
        <f t="shared" si="438"/>
        <v>1.388888888888884E-3</v>
      </c>
      <c r="S485" s="156">
        <f t="shared" si="439"/>
        <v>7.6388888888888618E-3</v>
      </c>
      <c r="T485" s="156">
        <f t="shared" si="441"/>
        <v>0</v>
      </c>
      <c r="U485" s="149">
        <v>5.3</v>
      </c>
      <c r="V485" s="149">
        <f>INDEX('Počty dní'!A:E,MATCH(E485,'Počty dní'!C:C,0),4)</f>
        <v>205</v>
      </c>
      <c r="W485" s="157">
        <f t="shared" si="440"/>
        <v>1086.5</v>
      </c>
      <c r="Z485" s="135"/>
      <c r="AA485" s="135"/>
    </row>
    <row r="486" spans="1:27" x14ac:dyDescent="0.25">
      <c r="A486" s="148">
        <v>433</v>
      </c>
      <c r="B486" s="149">
        <v>4033</v>
      </c>
      <c r="C486" s="149" t="s">
        <v>21</v>
      </c>
      <c r="D486" s="149">
        <v>25</v>
      </c>
      <c r="E486" s="150" t="str">
        <f t="shared" si="434"/>
        <v>X25</v>
      </c>
      <c r="F486" s="149" t="s">
        <v>97</v>
      </c>
      <c r="G486" s="230">
        <v>36</v>
      </c>
      <c r="H486" s="149" t="str">
        <f t="shared" si="435"/>
        <v>XXX330/36</v>
      </c>
      <c r="I486" s="191" t="s">
        <v>28</v>
      </c>
      <c r="J486" s="152" t="s">
        <v>27</v>
      </c>
      <c r="K486" s="153">
        <v>0.66527777777777775</v>
      </c>
      <c r="L486" s="154">
        <v>0.66666666666666663</v>
      </c>
      <c r="M486" s="155" t="s">
        <v>84</v>
      </c>
      <c r="N486" s="154">
        <v>0.68402777777777779</v>
      </c>
      <c r="O486" s="155" t="s">
        <v>26</v>
      </c>
      <c r="P486" s="149" t="str">
        <f t="shared" si="436"/>
        <v>OK</v>
      </c>
      <c r="Q486" s="156">
        <f t="shared" si="437"/>
        <v>1.736111111111116E-2</v>
      </c>
      <c r="R486" s="156">
        <f t="shared" si="438"/>
        <v>1.388888888888884E-3</v>
      </c>
      <c r="S486" s="156">
        <f t="shared" si="439"/>
        <v>1.8750000000000044E-2</v>
      </c>
      <c r="T486" s="156">
        <f t="shared" si="441"/>
        <v>2.7777777777777679E-3</v>
      </c>
      <c r="U486" s="149">
        <v>17.399999999999999</v>
      </c>
      <c r="V486" s="149">
        <f>INDEX('Počty dní'!A:E,MATCH(E486,'Počty dní'!C:C,0),4)</f>
        <v>205</v>
      </c>
      <c r="W486" s="157">
        <f t="shared" si="440"/>
        <v>3566.9999999999995</v>
      </c>
      <c r="Z486" s="135"/>
      <c r="AA486" s="135"/>
    </row>
    <row r="487" spans="1:27" x14ac:dyDescent="0.25">
      <c r="A487" s="148">
        <v>433</v>
      </c>
      <c r="B487" s="149">
        <v>4033</v>
      </c>
      <c r="C487" s="149" t="s">
        <v>21</v>
      </c>
      <c r="D487" s="149"/>
      <c r="E487" s="150" t="str">
        <f t="shared" si="434"/>
        <v>X</v>
      </c>
      <c r="F487" s="149" t="s">
        <v>67</v>
      </c>
      <c r="G487" s="230">
        <v>37</v>
      </c>
      <c r="H487" s="149" t="str">
        <f t="shared" si="435"/>
        <v>XXX470/37</v>
      </c>
      <c r="I487" s="191" t="s">
        <v>27</v>
      </c>
      <c r="J487" s="152" t="s">
        <v>27</v>
      </c>
      <c r="K487" s="153">
        <v>0.69444444444444453</v>
      </c>
      <c r="L487" s="154">
        <v>0.69791666666666663</v>
      </c>
      <c r="M487" s="149" t="s">
        <v>26</v>
      </c>
      <c r="N487" s="154">
        <v>0.73333333333333339</v>
      </c>
      <c r="O487" s="155" t="s">
        <v>22</v>
      </c>
      <c r="P487" s="149" t="str">
        <f t="shared" si="436"/>
        <v>OK</v>
      </c>
      <c r="Q487" s="156">
        <f t="shared" si="437"/>
        <v>3.5416666666666763E-2</v>
      </c>
      <c r="R487" s="156">
        <f t="shared" si="438"/>
        <v>3.4722222222220989E-3</v>
      </c>
      <c r="S487" s="156">
        <f t="shared" si="439"/>
        <v>3.8888888888888862E-2</v>
      </c>
      <c r="T487" s="156">
        <f t="shared" si="441"/>
        <v>1.0416666666666741E-2</v>
      </c>
      <c r="U487" s="149">
        <v>31.4</v>
      </c>
      <c r="V487" s="149">
        <f>INDEX('Počty dní'!A:E,MATCH(E487,'Počty dní'!C:C,0),4)</f>
        <v>205</v>
      </c>
      <c r="W487" s="157">
        <f t="shared" si="440"/>
        <v>6437</v>
      </c>
      <c r="Z487" s="135"/>
      <c r="AA487" s="135"/>
    </row>
    <row r="488" spans="1:27" ht="15.75" thickBot="1" x14ac:dyDescent="0.3">
      <c r="A488" s="148">
        <v>433</v>
      </c>
      <c r="B488" s="149">
        <v>4033</v>
      </c>
      <c r="C488" s="149" t="s">
        <v>21</v>
      </c>
      <c r="D488" s="149"/>
      <c r="E488" s="150" t="str">
        <f t="shared" si="434"/>
        <v>X</v>
      </c>
      <c r="F488" s="149" t="s">
        <v>67</v>
      </c>
      <c r="G488" s="230">
        <v>40</v>
      </c>
      <c r="H488" s="149" t="str">
        <f t="shared" si="435"/>
        <v>XXX470/40</v>
      </c>
      <c r="I488" s="191" t="s">
        <v>28</v>
      </c>
      <c r="J488" s="152" t="s">
        <v>27</v>
      </c>
      <c r="K488" s="153">
        <v>0.74305555555555547</v>
      </c>
      <c r="L488" s="154">
        <v>0.74652777777777779</v>
      </c>
      <c r="M488" s="155" t="s">
        <v>22</v>
      </c>
      <c r="N488" s="154">
        <v>0.78125</v>
      </c>
      <c r="O488" s="149" t="s">
        <v>26</v>
      </c>
      <c r="P488" s="149"/>
      <c r="Q488" s="156">
        <f t="shared" si="437"/>
        <v>3.472222222222221E-2</v>
      </c>
      <c r="R488" s="156">
        <f t="shared" si="438"/>
        <v>3.4722222222223209E-3</v>
      </c>
      <c r="S488" s="156">
        <f t="shared" si="439"/>
        <v>3.8194444444444531E-2</v>
      </c>
      <c r="T488" s="156">
        <f t="shared" si="441"/>
        <v>9.7222222222220767E-3</v>
      </c>
      <c r="U488" s="149">
        <v>30.9</v>
      </c>
      <c r="V488" s="149">
        <f>INDEX('Počty dní'!A:E,MATCH(E488,'Počty dní'!C:C,0),4)</f>
        <v>205</v>
      </c>
      <c r="W488" s="157">
        <f t="shared" si="440"/>
        <v>6334.5</v>
      </c>
      <c r="Z488" s="135"/>
      <c r="AA488" s="135"/>
    </row>
    <row r="489" spans="1:27" ht="15.75" thickBot="1" x14ac:dyDescent="0.3">
      <c r="A489" s="163" t="str">
        <f ca="1">CONCATENATE(INDIRECT("R[-3]C[0]",FALSE),"celkem")</f>
        <v>433celkem</v>
      </c>
      <c r="B489" s="164"/>
      <c r="C489" s="164" t="str">
        <f ca="1">INDIRECT("R[-1]C[12]",FALSE)</f>
        <v>Jihlava,,aut.nádr.</v>
      </c>
      <c r="D489" s="165"/>
      <c r="E489" s="164"/>
      <c r="F489" s="165"/>
      <c r="G489" s="231"/>
      <c r="H489" s="166"/>
      <c r="I489" s="167"/>
      <c r="J489" s="168" t="str">
        <f ca="1">INDIRECT("R[-2]C[0]",FALSE)</f>
        <v>V</v>
      </c>
      <c r="K489" s="169"/>
      <c r="L489" s="170"/>
      <c r="M489" s="171"/>
      <c r="N489" s="170"/>
      <c r="O489" s="172"/>
      <c r="P489" s="164"/>
      <c r="Q489" s="173">
        <f>SUM(Q474:Q488)</f>
        <v>0.26250000000000029</v>
      </c>
      <c r="R489" s="173">
        <f t="shared" ref="R489:T489" si="442">SUM(R474:R488)</f>
        <v>3.6111111111111149E-2</v>
      </c>
      <c r="S489" s="173">
        <f t="shared" si="442"/>
        <v>0.29861111111111149</v>
      </c>
      <c r="T489" s="173">
        <f t="shared" si="442"/>
        <v>0.24791666666666634</v>
      </c>
      <c r="U489" s="174">
        <f>SUM(U474:U488)</f>
        <v>239.10000000000008</v>
      </c>
      <c r="V489" s="175"/>
      <c r="W489" s="176">
        <f>SUM(W474:W488)</f>
        <v>49015.5</v>
      </c>
      <c r="Z489" s="135"/>
      <c r="AA489" s="135"/>
    </row>
    <row r="490" spans="1:27" x14ac:dyDescent="0.25">
      <c r="A490" s="177"/>
      <c r="D490" s="178"/>
      <c r="F490" s="178"/>
      <c r="H490" s="179"/>
      <c r="I490" s="180"/>
      <c r="J490" s="181"/>
      <c r="K490" s="182"/>
      <c r="L490" s="183"/>
      <c r="M490" s="136"/>
      <c r="N490" s="183"/>
      <c r="O490" s="184"/>
      <c r="Q490" s="185"/>
      <c r="R490" s="185"/>
      <c r="S490" s="185"/>
      <c r="T490" s="185"/>
      <c r="U490" s="182"/>
      <c r="W490" s="182"/>
      <c r="Z490" s="135"/>
      <c r="AA490" s="135"/>
    </row>
    <row r="491" spans="1:27" ht="15.75" thickBot="1" x14ac:dyDescent="0.3">
      <c r="K491" s="201"/>
      <c r="L491" s="204"/>
      <c r="M491" s="205"/>
      <c r="N491" s="204"/>
      <c r="O491" s="205"/>
      <c r="P491" s="185"/>
      <c r="Z491" s="135"/>
      <c r="AA491" s="135"/>
    </row>
    <row r="492" spans="1:27" x14ac:dyDescent="0.25">
      <c r="A492" s="138">
        <v>434</v>
      </c>
      <c r="B492" s="139">
        <v>4034</v>
      </c>
      <c r="C492" s="139" t="s">
        <v>21</v>
      </c>
      <c r="D492" s="139"/>
      <c r="E492" s="140" t="str">
        <f t="shared" ref="E492:E494" si="443">CONCATENATE(C492,D492)</f>
        <v>X</v>
      </c>
      <c r="F492" s="139" t="s">
        <v>89</v>
      </c>
      <c r="G492" s="235">
        <v>1</v>
      </c>
      <c r="H492" s="139" t="str">
        <f t="shared" ref="H492:H494" si="444">CONCATENATE(F492,"/",G492)</f>
        <v>XXX331/1</v>
      </c>
      <c r="I492" s="190" t="s">
        <v>28</v>
      </c>
      <c r="J492" s="142" t="s">
        <v>28</v>
      </c>
      <c r="K492" s="143">
        <v>0.18611111111111112</v>
      </c>
      <c r="L492" s="195">
        <v>0.1875</v>
      </c>
      <c r="M492" s="145" t="s">
        <v>26</v>
      </c>
      <c r="N492" s="195">
        <v>0.20208333333333331</v>
      </c>
      <c r="O492" s="200" t="s">
        <v>128</v>
      </c>
      <c r="P492" s="139" t="str">
        <f t="shared" ref="P492:P501" si="445">IF(M493=O492,"OK","POZOR")</f>
        <v>OK</v>
      </c>
      <c r="Q492" s="146">
        <f t="shared" ref="Q492:Q502" si="446">IF(ISNUMBER(G492),N492-L492,IF(F492="přejezd",N492-L492,0))</f>
        <v>1.4583333333333309E-2</v>
      </c>
      <c r="R492" s="146">
        <f t="shared" ref="R492:R502" si="447">IF(ISNUMBER(G492),L492-K492,0)</f>
        <v>1.388888888888884E-3</v>
      </c>
      <c r="S492" s="146">
        <f t="shared" ref="S492:S502" si="448">Q492+R492</f>
        <v>1.5972222222222193E-2</v>
      </c>
      <c r="T492" s="146"/>
      <c r="U492" s="139">
        <v>12.6</v>
      </c>
      <c r="V492" s="139">
        <f>INDEX('Počty dní'!A:E,MATCH(E492,'Počty dní'!C:C,0),4)</f>
        <v>205</v>
      </c>
      <c r="W492" s="147">
        <f t="shared" ref="W492:W494" si="449">V492*U492</f>
        <v>2583</v>
      </c>
      <c r="Z492" s="135"/>
      <c r="AA492" s="135"/>
    </row>
    <row r="493" spans="1:27" x14ac:dyDescent="0.25">
      <c r="A493" s="148">
        <v>434</v>
      </c>
      <c r="B493" s="149">
        <v>4034</v>
      </c>
      <c r="C493" s="149" t="s">
        <v>21</v>
      </c>
      <c r="D493" s="149"/>
      <c r="E493" s="150" t="str">
        <f t="shared" si="443"/>
        <v>X</v>
      </c>
      <c r="F493" s="149" t="s">
        <v>89</v>
      </c>
      <c r="G493" s="232">
        <v>3</v>
      </c>
      <c r="H493" s="149" t="str">
        <f t="shared" si="444"/>
        <v>XXX331/3</v>
      </c>
      <c r="I493" s="191" t="s">
        <v>28</v>
      </c>
      <c r="J493" s="152" t="s">
        <v>28</v>
      </c>
      <c r="K493" s="153">
        <v>0.21319444444444444</v>
      </c>
      <c r="L493" s="192">
        <v>0.21458333333333335</v>
      </c>
      <c r="M493" s="193" t="s">
        <v>128</v>
      </c>
      <c r="N493" s="192">
        <v>0.22430555555555556</v>
      </c>
      <c r="O493" s="193" t="s">
        <v>129</v>
      </c>
      <c r="P493" s="149" t="str">
        <f t="shared" si="445"/>
        <v>OK</v>
      </c>
      <c r="Q493" s="156">
        <f t="shared" si="446"/>
        <v>9.7222222222222154E-3</v>
      </c>
      <c r="R493" s="156">
        <f t="shared" si="447"/>
        <v>1.3888888888889117E-3</v>
      </c>
      <c r="S493" s="156">
        <f t="shared" si="448"/>
        <v>1.1111111111111127E-2</v>
      </c>
      <c r="T493" s="156">
        <f t="shared" ref="T493:T502" si="450">K493-N492</f>
        <v>1.1111111111111127E-2</v>
      </c>
      <c r="U493" s="149">
        <v>9.5</v>
      </c>
      <c r="V493" s="149">
        <f>INDEX('Počty dní'!A:E,MATCH(E493,'Počty dní'!C:C,0),4)</f>
        <v>205</v>
      </c>
      <c r="W493" s="157">
        <f t="shared" si="449"/>
        <v>1947.5</v>
      </c>
      <c r="Z493" s="135"/>
      <c r="AA493" s="135"/>
    </row>
    <row r="494" spans="1:27" x14ac:dyDescent="0.25">
      <c r="A494" s="148">
        <v>434</v>
      </c>
      <c r="B494" s="149">
        <v>4034</v>
      </c>
      <c r="C494" s="149" t="s">
        <v>21</v>
      </c>
      <c r="D494" s="149"/>
      <c r="E494" s="150" t="str">
        <f t="shared" si="443"/>
        <v>X</v>
      </c>
      <c r="F494" s="149" t="s">
        <v>89</v>
      </c>
      <c r="G494" s="232">
        <v>4</v>
      </c>
      <c r="H494" s="149" t="str">
        <f t="shared" si="444"/>
        <v>XXX331/4</v>
      </c>
      <c r="I494" s="191" t="s">
        <v>28</v>
      </c>
      <c r="J494" s="152" t="s">
        <v>28</v>
      </c>
      <c r="K494" s="153">
        <v>0.22430555555555556</v>
      </c>
      <c r="L494" s="192">
        <v>0.22569444444444445</v>
      </c>
      <c r="M494" s="193" t="s">
        <v>129</v>
      </c>
      <c r="N494" s="192">
        <v>0.25833333333333336</v>
      </c>
      <c r="O494" s="155" t="s">
        <v>26</v>
      </c>
      <c r="P494" s="149" t="str">
        <f t="shared" si="445"/>
        <v>OK</v>
      </c>
      <c r="Q494" s="156">
        <f t="shared" si="446"/>
        <v>3.2638888888888912E-2</v>
      </c>
      <c r="R494" s="156">
        <f t="shared" si="447"/>
        <v>1.388888888888884E-3</v>
      </c>
      <c r="S494" s="156">
        <f t="shared" si="448"/>
        <v>3.4027777777777796E-2</v>
      </c>
      <c r="T494" s="156">
        <f t="shared" si="450"/>
        <v>0</v>
      </c>
      <c r="U494" s="149">
        <v>29.1</v>
      </c>
      <c r="V494" s="149">
        <f>INDEX('Počty dní'!A:E,MATCH(E494,'Počty dní'!C:C,0),4)</f>
        <v>205</v>
      </c>
      <c r="W494" s="157">
        <f t="shared" si="449"/>
        <v>5965.5</v>
      </c>
      <c r="Z494" s="135"/>
      <c r="AA494" s="135"/>
    </row>
    <row r="495" spans="1:27" x14ac:dyDescent="0.25">
      <c r="A495" s="148">
        <v>434</v>
      </c>
      <c r="B495" s="149">
        <v>4034</v>
      </c>
      <c r="C495" s="149" t="s">
        <v>21</v>
      </c>
      <c r="D495" s="149"/>
      <c r="E495" s="150" t="str">
        <f t="shared" ref="E495:E502" si="451">CONCATENATE(C495,D495)</f>
        <v>X</v>
      </c>
      <c r="F495" s="149" t="s">
        <v>89</v>
      </c>
      <c r="G495" s="232">
        <v>7</v>
      </c>
      <c r="H495" s="149" t="str">
        <f t="shared" ref="H495:H502" si="452">CONCATENATE(F495,"/",G495)</f>
        <v>XXX331/7</v>
      </c>
      <c r="I495" s="191" t="s">
        <v>28</v>
      </c>
      <c r="J495" s="152" t="s">
        <v>28</v>
      </c>
      <c r="K495" s="153">
        <v>0.27083333333333331</v>
      </c>
      <c r="L495" s="192">
        <v>0.27291666666666664</v>
      </c>
      <c r="M495" s="155" t="s">
        <v>26</v>
      </c>
      <c r="N495" s="192">
        <v>0.30624999999999997</v>
      </c>
      <c r="O495" s="193" t="s">
        <v>131</v>
      </c>
      <c r="P495" s="149" t="str">
        <f t="shared" si="445"/>
        <v>OK</v>
      </c>
      <c r="Q495" s="156">
        <f t="shared" si="446"/>
        <v>3.3333333333333326E-2</v>
      </c>
      <c r="R495" s="156">
        <f t="shared" si="447"/>
        <v>2.0833333333333259E-3</v>
      </c>
      <c r="S495" s="156">
        <f t="shared" si="448"/>
        <v>3.5416666666666652E-2</v>
      </c>
      <c r="T495" s="156">
        <f t="shared" si="450"/>
        <v>1.2499999999999956E-2</v>
      </c>
      <c r="U495" s="149">
        <v>29.6</v>
      </c>
      <c r="V495" s="149">
        <f>INDEX('Počty dní'!A:E,MATCH(E495,'Počty dní'!C:C,0),4)</f>
        <v>205</v>
      </c>
      <c r="W495" s="157">
        <f t="shared" ref="W495:W502" si="453">V495*U495</f>
        <v>6068</v>
      </c>
      <c r="Z495" s="135"/>
      <c r="AA495" s="135"/>
    </row>
    <row r="496" spans="1:27" x14ac:dyDescent="0.25">
      <c r="A496" s="148">
        <v>434</v>
      </c>
      <c r="B496" s="149">
        <v>4034</v>
      </c>
      <c r="C496" s="149" t="s">
        <v>21</v>
      </c>
      <c r="D496" s="149"/>
      <c r="E496" s="150" t="str">
        <f t="shared" si="451"/>
        <v>X</v>
      </c>
      <c r="F496" s="149" t="s">
        <v>89</v>
      </c>
      <c r="G496" s="232">
        <v>10</v>
      </c>
      <c r="H496" s="149" t="str">
        <f t="shared" si="452"/>
        <v>XXX331/10</v>
      </c>
      <c r="I496" s="191" t="s">
        <v>28</v>
      </c>
      <c r="J496" s="152" t="s">
        <v>28</v>
      </c>
      <c r="K496" s="153">
        <v>0.31458333333333333</v>
      </c>
      <c r="L496" s="192">
        <v>0.31597222222222221</v>
      </c>
      <c r="M496" s="193" t="s">
        <v>131</v>
      </c>
      <c r="N496" s="192">
        <v>0.34166666666666662</v>
      </c>
      <c r="O496" s="155" t="s">
        <v>26</v>
      </c>
      <c r="P496" s="149" t="str">
        <f t="shared" si="445"/>
        <v>OK</v>
      </c>
      <c r="Q496" s="156">
        <f t="shared" si="446"/>
        <v>2.5694444444444409E-2</v>
      </c>
      <c r="R496" s="156">
        <f t="shared" si="447"/>
        <v>1.388888888888884E-3</v>
      </c>
      <c r="S496" s="156">
        <f t="shared" si="448"/>
        <v>2.7083333333333293E-2</v>
      </c>
      <c r="T496" s="156">
        <f t="shared" si="450"/>
        <v>8.3333333333333592E-3</v>
      </c>
      <c r="U496" s="149">
        <v>22.6</v>
      </c>
      <c r="V496" s="149">
        <f>INDEX('Počty dní'!A:E,MATCH(E496,'Počty dní'!C:C,0),4)</f>
        <v>205</v>
      </c>
      <c r="W496" s="157">
        <f t="shared" si="453"/>
        <v>4633</v>
      </c>
      <c r="Z496" s="135"/>
      <c r="AA496" s="135"/>
    </row>
    <row r="497" spans="1:27" x14ac:dyDescent="0.25">
      <c r="A497" s="148">
        <v>434</v>
      </c>
      <c r="B497" s="149">
        <v>4034</v>
      </c>
      <c r="C497" s="149" t="s">
        <v>21</v>
      </c>
      <c r="D497" s="149"/>
      <c r="E497" s="150" t="str">
        <f t="shared" si="451"/>
        <v>X</v>
      </c>
      <c r="F497" s="149" t="s">
        <v>112</v>
      </c>
      <c r="G497" s="230">
        <v>9</v>
      </c>
      <c r="H497" s="149" t="str">
        <f t="shared" si="452"/>
        <v>XXX109/9</v>
      </c>
      <c r="I497" s="191" t="s">
        <v>28</v>
      </c>
      <c r="J497" s="152" t="s">
        <v>28</v>
      </c>
      <c r="K497" s="153">
        <v>0.52430555555555558</v>
      </c>
      <c r="L497" s="154">
        <v>0.52777777777777779</v>
      </c>
      <c r="M497" s="155" t="s">
        <v>26</v>
      </c>
      <c r="N497" s="154">
        <v>0.56111111111111112</v>
      </c>
      <c r="O497" s="155" t="s">
        <v>113</v>
      </c>
      <c r="P497" s="149" t="str">
        <f t="shared" si="445"/>
        <v>OK</v>
      </c>
      <c r="Q497" s="156">
        <f t="shared" si="446"/>
        <v>3.3333333333333326E-2</v>
      </c>
      <c r="R497" s="156">
        <f t="shared" si="447"/>
        <v>3.4722222222222099E-3</v>
      </c>
      <c r="S497" s="156">
        <f t="shared" si="448"/>
        <v>3.6805555555555536E-2</v>
      </c>
      <c r="T497" s="156">
        <f t="shared" si="450"/>
        <v>0.18263888888888896</v>
      </c>
      <c r="U497" s="149">
        <v>31</v>
      </c>
      <c r="V497" s="149">
        <f>INDEX('Počty dní'!A:E,MATCH(E497,'Počty dní'!C:C,0),4)</f>
        <v>205</v>
      </c>
      <c r="W497" s="157">
        <f t="shared" si="453"/>
        <v>6355</v>
      </c>
      <c r="Z497" s="135"/>
      <c r="AA497" s="135"/>
    </row>
    <row r="498" spans="1:27" x14ac:dyDescent="0.25">
      <c r="A498" s="148">
        <v>434</v>
      </c>
      <c r="B498" s="149">
        <v>4034</v>
      </c>
      <c r="C498" s="149" t="s">
        <v>21</v>
      </c>
      <c r="D498" s="149"/>
      <c r="E498" s="150" t="str">
        <f t="shared" si="451"/>
        <v>X</v>
      </c>
      <c r="F498" s="149" t="s">
        <v>112</v>
      </c>
      <c r="G498" s="230">
        <v>14</v>
      </c>
      <c r="H498" s="149" t="str">
        <f t="shared" si="452"/>
        <v>XXX109/14</v>
      </c>
      <c r="I498" s="191" t="s">
        <v>28</v>
      </c>
      <c r="J498" s="152" t="s">
        <v>28</v>
      </c>
      <c r="K498" s="153">
        <v>0.5625</v>
      </c>
      <c r="L498" s="154">
        <v>0.56388888888888888</v>
      </c>
      <c r="M498" s="155" t="s">
        <v>113</v>
      </c>
      <c r="N498" s="154">
        <v>0.59722222222222221</v>
      </c>
      <c r="O498" s="155" t="s">
        <v>26</v>
      </c>
      <c r="P498" s="149" t="str">
        <f t="shared" si="445"/>
        <v>OK</v>
      </c>
      <c r="Q498" s="156">
        <f t="shared" si="446"/>
        <v>3.3333333333333326E-2</v>
      </c>
      <c r="R498" s="156">
        <f t="shared" si="447"/>
        <v>1.388888888888884E-3</v>
      </c>
      <c r="S498" s="156">
        <f t="shared" si="448"/>
        <v>3.472222222222221E-2</v>
      </c>
      <c r="T498" s="156">
        <f t="shared" si="450"/>
        <v>1.388888888888884E-3</v>
      </c>
      <c r="U498" s="149">
        <v>30.4</v>
      </c>
      <c r="V498" s="149">
        <f>INDEX('Počty dní'!A:E,MATCH(E498,'Počty dní'!C:C,0),4)</f>
        <v>205</v>
      </c>
      <c r="W498" s="157">
        <f t="shared" si="453"/>
        <v>6232</v>
      </c>
      <c r="Z498" s="135"/>
      <c r="AA498" s="135"/>
    </row>
    <row r="499" spans="1:27" x14ac:dyDescent="0.25">
      <c r="A499" s="148">
        <v>434</v>
      </c>
      <c r="B499" s="149">
        <v>4034</v>
      </c>
      <c r="C499" s="149" t="s">
        <v>21</v>
      </c>
      <c r="D499" s="149"/>
      <c r="E499" s="150" t="str">
        <f t="shared" si="451"/>
        <v>X</v>
      </c>
      <c r="F499" s="149" t="s">
        <v>115</v>
      </c>
      <c r="G499" s="230">
        <v>5</v>
      </c>
      <c r="H499" s="149" t="str">
        <f t="shared" si="452"/>
        <v>XXX401/5</v>
      </c>
      <c r="I499" s="191" t="s">
        <v>28</v>
      </c>
      <c r="J499" s="152" t="s">
        <v>28</v>
      </c>
      <c r="K499" s="153">
        <v>0.60972222222222217</v>
      </c>
      <c r="L499" s="154">
        <v>0.61319444444444449</v>
      </c>
      <c r="M499" s="155" t="s">
        <v>26</v>
      </c>
      <c r="N499" s="154">
        <v>0.6333333333333333</v>
      </c>
      <c r="O499" s="194" t="s">
        <v>116</v>
      </c>
      <c r="P499" s="149" t="str">
        <f t="shared" si="445"/>
        <v>OK</v>
      </c>
      <c r="Q499" s="156">
        <f t="shared" si="446"/>
        <v>2.0138888888888817E-2</v>
      </c>
      <c r="R499" s="156">
        <f t="shared" si="447"/>
        <v>3.4722222222223209E-3</v>
      </c>
      <c r="S499" s="156">
        <f t="shared" si="448"/>
        <v>2.3611111111111138E-2</v>
      </c>
      <c r="T499" s="156">
        <f t="shared" si="450"/>
        <v>1.2499999999999956E-2</v>
      </c>
      <c r="U499" s="149">
        <v>17</v>
      </c>
      <c r="V499" s="149">
        <f>INDEX('Počty dní'!A:E,MATCH(E499,'Počty dní'!C:C,0),4)</f>
        <v>205</v>
      </c>
      <c r="W499" s="157">
        <f t="shared" si="453"/>
        <v>3485</v>
      </c>
      <c r="Z499" s="135"/>
      <c r="AA499" s="135"/>
    </row>
    <row r="500" spans="1:27" x14ac:dyDescent="0.25">
      <c r="A500" s="148">
        <v>434</v>
      </c>
      <c r="B500" s="149">
        <v>4034</v>
      </c>
      <c r="C500" s="149" t="s">
        <v>21</v>
      </c>
      <c r="D500" s="149"/>
      <c r="E500" s="150" t="str">
        <f t="shared" si="451"/>
        <v>X</v>
      </c>
      <c r="F500" s="149" t="s">
        <v>115</v>
      </c>
      <c r="G500" s="230">
        <v>6</v>
      </c>
      <c r="H500" s="149" t="str">
        <f t="shared" si="452"/>
        <v>XXX401/6</v>
      </c>
      <c r="I500" s="191" t="s">
        <v>28</v>
      </c>
      <c r="J500" s="152" t="s">
        <v>28</v>
      </c>
      <c r="K500" s="153">
        <v>0.6333333333333333</v>
      </c>
      <c r="L500" s="154">
        <v>0.63402777777777775</v>
      </c>
      <c r="M500" s="194" t="s">
        <v>116</v>
      </c>
      <c r="N500" s="154">
        <v>0.64583333333333337</v>
      </c>
      <c r="O500" s="155" t="s">
        <v>26</v>
      </c>
      <c r="P500" s="149" t="str">
        <f t="shared" si="445"/>
        <v>OK</v>
      </c>
      <c r="Q500" s="156">
        <f t="shared" si="446"/>
        <v>1.1805555555555625E-2</v>
      </c>
      <c r="R500" s="156">
        <f t="shared" si="447"/>
        <v>6.9444444444444198E-4</v>
      </c>
      <c r="S500" s="156">
        <f t="shared" si="448"/>
        <v>1.2500000000000067E-2</v>
      </c>
      <c r="T500" s="156">
        <f t="shared" si="450"/>
        <v>0</v>
      </c>
      <c r="U500" s="149">
        <v>9.9</v>
      </c>
      <c r="V500" s="149">
        <f>INDEX('Počty dní'!A:E,MATCH(E500,'Počty dní'!C:C,0),4)</f>
        <v>205</v>
      </c>
      <c r="W500" s="157">
        <f t="shared" si="453"/>
        <v>2029.5</v>
      </c>
      <c r="Z500" s="135"/>
      <c r="AA500" s="135"/>
    </row>
    <row r="501" spans="1:27" x14ac:dyDescent="0.25">
      <c r="A501" s="148">
        <v>434</v>
      </c>
      <c r="B501" s="149">
        <v>4034</v>
      </c>
      <c r="C501" s="149" t="s">
        <v>21</v>
      </c>
      <c r="D501" s="149"/>
      <c r="E501" s="150" t="str">
        <f t="shared" si="451"/>
        <v>X</v>
      </c>
      <c r="F501" s="149" t="s">
        <v>89</v>
      </c>
      <c r="G501" s="232">
        <v>21</v>
      </c>
      <c r="H501" s="149" t="str">
        <f t="shared" si="452"/>
        <v>XXX331/21</v>
      </c>
      <c r="I501" s="191" t="s">
        <v>28</v>
      </c>
      <c r="J501" s="191" t="s">
        <v>28</v>
      </c>
      <c r="K501" s="153">
        <v>0.65486111111111112</v>
      </c>
      <c r="L501" s="192">
        <v>0.65833333333333333</v>
      </c>
      <c r="M501" s="155" t="s">
        <v>26</v>
      </c>
      <c r="N501" s="192">
        <v>0.68333333333333324</v>
      </c>
      <c r="O501" s="193" t="s">
        <v>130</v>
      </c>
      <c r="P501" s="149" t="str">
        <f t="shared" si="445"/>
        <v>OK</v>
      </c>
      <c r="Q501" s="156">
        <f t="shared" si="446"/>
        <v>2.4999999999999911E-2</v>
      </c>
      <c r="R501" s="156">
        <f t="shared" si="447"/>
        <v>3.4722222222222099E-3</v>
      </c>
      <c r="S501" s="156">
        <f t="shared" si="448"/>
        <v>2.8472222222222121E-2</v>
      </c>
      <c r="T501" s="156">
        <f t="shared" si="450"/>
        <v>9.0277777777777457E-3</v>
      </c>
      <c r="U501" s="149">
        <v>22.5</v>
      </c>
      <c r="V501" s="149">
        <f>INDEX('Počty dní'!A:E,MATCH(E501,'Počty dní'!C:C,0),4)</f>
        <v>205</v>
      </c>
      <c r="W501" s="157">
        <f t="shared" si="453"/>
        <v>4612.5</v>
      </c>
      <c r="Z501" s="135"/>
      <c r="AA501" s="135"/>
    </row>
    <row r="502" spans="1:27" ht="15.75" thickBot="1" x14ac:dyDescent="0.3">
      <c r="A502" s="148">
        <v>434</v>
      </c>
      <c r="B502" s="149">
        <v>4034</v>
      </c>
      <c r="C502" s="149" t="s">
        <v>21</v>
      </c>
      <c r="D502" s="149"/>
      <c r="E502" s="150" t="str">
        <f t="shared" si="451"/>
        <v>X</v>
      </c>
      <c r="F502" s="149" t="s">
        <v>89</v>
      </c>
      <c r="G502" s="232">
        <v>22</v>
      </c>
      <c r="H502" s="149" t="str">
        <f t="shared" si="452"/>
        <v>XXX331/22</v>
      </c>
      <c r="I502" s="191" t="s">
        <v>28</v>
      </c>
      <c r="J502" s="191" t="s">
        <v>28</v>
      </c>
      <c r="K502" s="153">
        <v>0.69097222222222221</v>
      </c>
      <c r="L502" s="192">
        <v>0.69166666666666676</v>
      </c>
      <c r="M502" s="193" t="s">
        <v>130</v>
      </c>
      <c r="N502" s="192">
        <v>0.71666666666666667</v>
      </c>
      <c r="O502" s="155" t="s">
        <v>26</v>
      </c>
      <c r="P502" s="149"/>
      <c r="Q502" s="156">
        <f t="shared" si="446"/>
        <v>2.4999999999999911E-2</v>
      </c>
      <c r="R502" s="156">
        <f t="shared" si="447"/>
        <v>6.94444444444553E-4</v>
      </c>
      <c r="S502" s="156">
        <f t="shared" si="448"/>
        <v>2.5694444444444464E-2</v>
      </c>
      <c r="T502" s="156">
        <f t="shared" si="450"/>
        <v>7.6388888888889728E-3</v>
      </c>
      <c r="U502" s="149">
        <v>22</v>
      </c>
      <c r="V502" s="149">
        <f>INDEX('Počty dní'!A:E,MATCH(E502,'Počty dní'!C:C,0),4)</f>
        <v>205</v>
      </c>
      <c r="W502" s="157">
        <f t="shared" si="453"/>
        <v>4510</v>
      </c>
      <c r="Z502" s="135"/>
      <c r="AA502" s="135"/>
    </row>
    <row r="503" spans="1:27" ht="15.75" thickBot="1" x14ac:dyDescent="0.3">
      <c r="A503" s="163" t="str">
        <f ca="1">CONCATENATE(INDIRECT("R[-3]C[0]",FALSE),"celkem")</f>
        <v>434celkem</v>
      </c>
      <c r="B503" s="164"/>
      <c r="C503" s="164" t="str">
        <f ca="1">INDIRECT("R[-1]C[12]",FALSE)</f>
        <v>Jihlava,,aut.nádr.</v>
      </c>
      <c r="D503" s="165"/>
      <c r="E503" s="164"/>
      <c r="F503" s="165"/>
      <c r="G503" s="231"/>
      <c r="H503" s="166"/>
      <c r="I503" s="167"/>
      <c r="J503" s="168" t="str">
        <f ca="1">INDIRECT("R[-2]C[0]",FALSE)</f>
        <v>S</v>
      </c>
      <c r="K503" s="169"/>
      <c r="L503" s="170"/>
      <c r="M503" s="171"/>
      <c r="N503" s="170"/>
      <c r="O503" s="172"/>
      <c r="P503" s="164"/>
      <c r="Q503" s="173">
        <f>SUM(Q492:Q502)</f>
        <v>0.26458333333333306</v>
      </c>
      <c r="R503" s="173">
        <f>SUM(R492:R502)</f>
        <v>2.0833333333333509E-2</v>
      </c>
      <c r="S503" s="173">
        <f>SUM(S492:S502)</f>
        <v>0.2854166666666666</v>
      </c>
      <c r="T503" s="173">
        <f>SUM(T492:T502)</f>
        <v>0.24513888888888896</v>
      </c>
      <c r="U503" s="174">
        <f>SUM(U492:U502)</f>
        <v>236.20000000000002</v>
      </c>
      <c r="V503" s="175"/>
      <c r="W503" s="176">
        <f>SUM(W492:W502)</f>
        <v>48421</v>
      </c>
      <c r="Z503" s="135"/>
      <c r="AA503" s="135"/>
    </row>
    <row r="504" spans="1:27" x14ac:dyDescent="0.25">
      <c r="A504" s="177"/>
      <c r="D504" s="178"/>
      <c r="F504" s="178"/>
      <c r="H504" s="179"/>
      <c r="I504" s="180"/>
      <c r="J504" s="181"/>
      <c r="K504" s="182"/>
      <c r="L504" s="183"/>
      <c r="M504" s="136"/>
      <c r="N504" s="183"/>
      <c r="O504" s="184"/>
      <c r="Q504" s="185"/>
      <c r="R504" s="185"/>
      <c r="S504" s="185"/>
      <c r="T504" s="185"/>
      <c r="U504" s="182"/>
      <c r="W504" s="182"/>
      <c r="Z504" s="135"/>
      <c r="AA504" s="135"/>
    </row>
    <row r="505" spans="1:27" ht="15.75" thickBot="1" x14ac:dyDescent="0.3">
      <c r="L505" s="187"/>
      <c r="N505" s="187"/>
      <c r="O505" s="188"/>
      <c r="Z505" s="135"/>
      <c r="AA505" s="135"/>
    </row>
    <row r="506" spans="1:27" x14ac:dyDescent="0.25">
      <c r="A506" s="138">
        <v>435</v>
      </c>
      <c r="B506" s="139">
        <v>4035</v>
      </c>
      <c r="C506" s="139" t="s">
        <v>21</v>
      </c>
      <c r="D506" s="139"/>
      <c r="E506" s="140" t="str">
        <f t="shared" ref="E506:E509" si="454">CONCATENATE(C506,D506)</f>
        <v>X</v>
      </c>
      <c r="F506" s="139" t="s">
        <v>67</v>
      </c>
      <c r="G506" s="229">
        <v>3</v>
      </c>
      <c r="H506" s="139" t="str">
        <f t="shared" ref="H506:H509" si="455">CONCATENATE(F506,"/",G506)</f>
        <v>XXX470/3</v>
      </c>
      <c r="I506" s="190" t="s">
        <v>28</v>
      </c>
      <c r="J506" s="142" t="s">
        <v>27</v>
      </c>
      <c r="K506" s="143">
        <v>0.21666666666666667</v>
      </c>
      <c r="L506" s="144">
        <v>0.21875</v>
      </c>
      <c r="M506" s="139" t="s">
        <v>26</v>
      </c>
      <c r="N506" s="144">
        <v>0.25416666666666665</v>
      </c>
      <c r="O506" s="145" t="s">
        <v>22</v>
      </c>
      <c r="P506" s="139" t="str">
        <f t="shared" ref="P506:P510" si="456">IF(M507=O506,"OK","POZOR")</f>
        <v>OK</v>
      </c>
      <c r="Q506" s="146">
        <f t="shared" ref="Q506:Q513" si="457">IF(ISNUMBER(G506),N506-L506,IF(F506="přejezd",N506-L506,0))</f>
        <v>3.5416666666666652E-2</v>
      </c>
      <c r="R506" s="146">
        <f t="shared" ref="R506:R513" si="458">IF(ISNUMBER(G506),L506-K506,0)</f>
        <v>2.0833333333333259E-3</v>
      </c>
      <c r="S506" s="146">
        <f t="shared" ref="S506:S513" si="459">Q506+R506</f>
        <v>3.7499999999999978E-2</v>
      </c>
      <c r="T506" s="146"/>
      <c r="U506" s="139">
        <v>31.4</v>
      </c>
      <c r="V506" s="139">
        <f>INDEX('Počty dní'!A:E,MATCH(E506,'Počty dní'!C:C,0),4)</f>
        <v>205</v>
      </c>
      <c r="W506" s="147">
        <f t="shared" ref="W506:W509" si="460">V506*U506</f>
        <v>6437</v>
      </c>
      <c r="Z506" s="135"/>
      <c r="AA506" s="135"/>
    </row>
    <row r="507" spans="1:27" x14ac:dyDescent="0.25">
      <c r="A507" s="148">
        <v>435</v>
      </c>
      <c r="B507" s="149">
        <v>4035</v>
      </c>
      <c r="C507" s="149" t="s">
        <v>21</v>
      </c>
      <c r="D507" s="149"/>
      <c r="E507" s="150" t="str">
        <f t="shared" si="454"/>
        <v>X</v>
      </c>
      <c r="F507" s="149" t="s">
        <v>67</v>
      </c>
      <c r="G507" s="230">
        <v>12</v>
      </c>
      <c r="H507" s="149" t="str">
        <f t="shared" si="455"/>
        <v>XXX470/12</v>
      </c>
      <c r="I507" s="191" t="s">
        <v>27</v>
      </c>
      <c r="J507" s="152" t="s">
        <v>27</v>
      </c>
      <c r="K507" s="153">
        <v>0.27569444444444446</v>
      </c>
      <c r="L507" s="154">
        <v>0.27777777777777779</v>
      </c>
      <c r="M507" s="155" t="s">
        <v>22</v>
      </c>
      <c r="N507" s="154">
        <v>0.31597222222222221</v>
      </c>
      <c r="O507" s="149" t="s">
        <v>26</v>
      </c>
      <c r="P507" s="149" t="str">
        <f t="shared" si="456"/>
        <v>OK</v>
      </c>
      <c r="Q507" s="156">
        <f t="shared" si="457"/>
        <v>3.819444444444442E-2</v>
      </c>
      <c r="R507" s="156">
        <f t="shared" si="458"/>
        <v>2.0833333333333259E-3</v>
      </c>
      <c r="S507" s="156">
        <f t="shared" si="459"/>
        <v>4.0277777777777746E-2</v>
      </c>
      <c r="T507" s="156">
        <f t="shared" ref="T507:T513" si="461">K507-N506</f>
        <v>2.1527777777777812E-2</v>
      </c>
      <c r="U507" s="149">
        <v>31.2</v>
      </c>
      <c r="V507" s="149">
        <f>INDEX('Počty dní'!A:E,MATCH(E507,'Počty dní'!C:C,0),4)</f>
        <v>205</v>
      </c>
      <c r="W507" s="157">
        <f t="shared" si="460"/>
        <v>6396</v>
      </c>
      <c r="Z507" s="135"/>
      <c r="AA507" s="135"/>
    </row>
    <row r="508" spans="1:27" x14ac:dyDescent="0.25">
      <c r="A508" s="148">
        <v>435</v>
      </c>
      <c r="B508" s="149">
        <v>4035</v>
      </c>
      <c r="C508" s="149" t="s">
        <v>21</v>
      </c>
      <c r="D508" s="149"/>
      <c r="E508" s="150" t="str">
        <f t="shared" si="454"/>
        <v>X</v>
      </c>
      <c r="F508" s="149" t="s">
        <v>67</v>
      </c>
      <c r="G508" s="230">
        <v>11</v>
      </c>
      <c r="H508" s="149" t="str">
        <f t="shared" si="455"/>
        <v>XXX470/11</v>
      </c>
      <c r="I508" s="191" t="s">
        <v>27</v>
      </c>
      <c r="J508" s="152" t="s">
        <v>27</v>
      </c>
      <c r="K508" s="153">
        <v>0.34027777777777773</v>
      </c>
      <c r="L508" s="154">
        <v>0.34375</v>
      </c>
      <c r="M508" s="149" t="s">
        <v>26</v>
      </c>
      <c r="N508" s="154">
        <v>0.37916666666666665</v>
      </c>
      <c r="O508" s="155" t="s">
        <v>22</v>
      </c>
      <c r="P508" s="149" t="str">
        <f t="shared" si="456"/>
        <v>OK</v>
      </c>
      <c r="Q508" s="156">
        <f t="shared" si="457"/>
        <v>3.5416666666666652E-2</v>
      </c>
      <c r="R508" s="156">
        <f t="shared" si="458"/>
        <v>3.4722222222222654E-3</v>
      </c>
      <c r="S508" s="156">
        <f t="shared" si="459"/>
        <v>3.8888888888888917E-2</v>
      </c>
      <c r="T508" s="156">
        <f t="shared" si="461"/>
        <v>2.4305555555555525E-2</v>
      </c>
      <c r="U508" s="149">
        <v>31.4</v>
      </c>
      <c r="V508" s="149">
        <f>INDEX('Počty dní'!A:E,MATCH(E508,'Počty dní'!C:C,0),4)</f>
        <v>205</v>
      </c>
      <c r="W508" s="157">
        <f t="shared" si="460"/>
        <v>6437</v>
      </c>
      <c r="Z508" s="135"/>
      <c r="AA508" s="135"/>
    </row>
    <row r="509" spans="1:27" x14ac:dyDescent="0.25">
      <c r="A509" s="148">
        <v>435</v>
      </c>
      <c r="B509" s="149">
        <v>4035</v>
      </c>
      <c r="C509" s="149" t="s">
        <v>21</v>
      </c>
      <c r="D509" s="149"/>
      <c r="E509" s="150" t="str">
        <f t="shared" si="454"/>
        <v>X</v>
      </c>
      <c r="F509" s="149" t="s">
        <v>67</v>
      </c>
      <c r="G509" s="230">
        <v>22</v>
      </c>
      <c r="H509" s="149" t="str">
        <f t="shared" si="455"/>
        <v>XXX470/22</v>
      </c>
      <c r="I509" s="191" t="s">
        <v>27</v>
      </c>
      <c r="J509" s="152" t="s">
        <v>27</v>
      </c>
      <c r="K509" s="153">
        <v>0.4513888888888889</v>
      </c>
      <c r="L509" s="154">
        <v>0.4548611111111111</v>
      </c>
      <c r="M509" s="155" t="s">
        <v>22</v>
      </c>
      <c r="N509" s="154">
        <v>0.48958333333333331</v>
      </c>
      <c r="O509" s="149" t="s">
        <v>26</v>
      </c>
      <c r="P509" s="149" t="str">
        <f t="shared" si="456"/>
        <v>OK</v>
      </c>
      <c r="Q509" s="156">
        <f t="shared" si="457"/>
        <v>3.472222222222221E-2</v>
      </c>
      <c r="R509" s="156">
        <f t="shared" si="458"/>
        <v>3.4722222222222099E-3</v>
      </c>
      <c r="S509" s="156">
        <f t="shared" si="459"/>
        <v>3.819444444444442E-2</v>
      </c>
      <c r="T509" s="156">
        <f t="shared" si="461"/>
        <v>7.2222222222222243E-2</v>
      </c>
      <c r="U509" s="149">
        <v>31.4</v>
      </c>
      <c r="V509" s="149">
        <f>INDEX('Počty dní'!A:E,MATCH(E509,'Počty dní'!C:C,0),4)</f>
        <v>205</v>
      </c>
      <c r="W509" s="157">
        <f t="shared" si="460"/>
        <v>6437</v>
      </c>
      <c r="Z509" s="135"/>
      <c r="AA509" s="135"/>
    </row>
    <row r="510" spans="1:27" x14ac:dyDescent="0.25">
      <c r="A510" s="148">
        <v>435</v>
      </c>
      <c r="B510" s="149">
        <v>4035</v>
      </c>
      <c r="C510" s="149" t="s">
        <v>21</v>
      </c>
      <c r="D510" s="149"/>
      <c r="E510" s="150" t="str">
        <f>CONCATENATE(C510,D510)</f>
        <v>X</v>
      </c>
      <c r="F510" s="149" t="s">
        <v>89</v>
      </c>
      <c r="G510" s="232">
        <v>13</v>
      </c>
      <c r="H510" s="149" t="str">
        <f>CONCATENATE(F510,"/",G510)</f>
        <v>XXX331/13</v>
      </c>
      <c r="I510" s="191" t="s">
        <v>28</v>
      </c>
      <c r="J510" s="191" t="s">
        <v>27</v>
      </c>
      <c r="K510" s="153">
        <v>0.52986111111111112</v>
      </c>
      <c r="L510" s="192">
        <v>0.53333333333333333</v>
      </c>
      <c r="M510" s="155" t="s">
        <v>26</v>
      </c>
      <c r="N510" s="192">
        <v>0.55763888888888891</v>
      </c>
      <c r="O510" s="193" t="s">
        <v>129</v>
      </c>
      <c r="P510" s="149" t="str">
        <f t="shared" si="456"/>
        <v>OK</v>
      </c>
      <c r="Q510" s="156">
        <f t="shared" si="457"/>
        <v>2.430555555555558E-2</v>
      </c>
      <c r="R510" s="156">
        <f t="shared" si="458"/>
        <v>3.4722222222222099E-3</v>
      </c>
      <c r="S510" s="156">
        <f t="shared" si="459"/>
        <v>2.777777777777779E-2</v>
      </c>
      <c r="T510" s="156">
        <f t="shared" si="461"/>
        <v>4.0277777777777801E-2</v>
      </c>
      <c r="U510" s="149">
        <v>22.6</v>
      </c>
      <c r="V510" s="149">
        <f>INDEX('Počty dní'!A:E,MATCH(E510,'Počty dní'!C:C,0),4)</f>
        <v>205</v>
      </c>
      <c r="W510" s="157">
        <f>V510*U510</f>
        <v>4633</v>
      </c>
      <c r="Z510" s="135"/>
      <c r="AA510" s="135"/>
    </row>
    <row r="511" spans="1:27" x14ac:dyDescent="0.25">
      <c r="A511" s="148">
        <v>435</v>
      </c>
      <c r="B511" s="149">
        <v>4035</v>
      </c>
      <c r="C511" s="149" t="s">
        <v>21</v>
      </c>
      <c r="D511" s="149"/>
      <c r="E511" s="150" t="str">
        <f>CONCATENATE(C511,D511)</f>
        <v>X</v>
      </c>
      <c r="F511" s="149" t="s">
        <v>89</v>
      </c>
      <c r="G511" s="232">
        <v>16</v>
      </c>
      <c r="H511" s="149" t="str">
        <f>CONCATENATE(F511,"/",G511)</f>
        <v>XXX331/16</v>
      </c>
      <c r="I511" s="191" t="s">
        <v>28</v>
      </c>
      <c r="J511" s="191" t="s">
        <v>27</v>
      </c>
      <c r="K511" s="153">
        <v>0.55763888888888891</v>
      </c>
      <c r="L511" s="192">
        <v>0.55902777777777779</v>
      </c>
      <c r="M511" s="193" t="s">
        <v>129</v>
      </c>
      <c r="N511" s="192">
        <v>0.59166666666666667</v>
      </c>
      <c r="O511" s="155" t="s">
        <v>26</v>
      </c>
      <c r="P511" s="149" t="str">
        <f>IF(M512=O511,"OK","POZOR")</f>
        <v>OK</v>
      </c>
      <c r="Q511" s="156">
        <f t="shared" si="457"/>
        <v>3.2638888888888884E-2</v>
      </c>
      <c r="R511" s="156">
        <f t="shared" si="458"/>
        <v>1.388888888888884E-3</v>
      </c>
      <c r="S511" s="156">
        <f t="shared" si="459"/>
        <v>3.4027777777777768E-2</v>
      </c>
      <c r="T511" s="156">
        <f t="shared" si="461"/>
        <v>0</v>
      </c>
      <c r="U511" s="149">
        <v>29.1</v>
      </c>
      <c r="V511" s="149">
        <f>INDEX('Počty dní'!A:E,MATCH(E511,'Počty dní'!C:C,0),4)</f>
        <v>205</v>
      </c>
      <c r="W511" s="157">
        <f>V511*U511</f>
        <v>5965.5</v>
      </c>
      <c r="Z511" s="135"/>
      <c r="AA511" s="135"/>
    </row>
    <row r="512" spans="1:27" x14ac:dyDescent="0.25">
      <c r="A512" s="148">
        <v>435</v>
      </c>
      <c r="B512" s="149">
        <v>4035</v>
      </c>
      <c r="C512" s="149" t="s">
        <v>21</v>
      </c>
      <c r="D512" s="149"/>
      <c r="E512" s="150" t="str">
        <f>CONCATENATE(C512,D512)</f>
        <v>X</v>
      </c>
      <c r="F512" s="149" t="s">
        <v>112</v>
      </c>
      <c r="G512" s="230">
        <v>13</v>
      </c>
      <c r="H512" s="149" t="str">
        <f>CONCATENATE(F512,"/",G512)</f>
        <v>XXX109/13</v>
      </c>
      <c r="I512" s="191" t="s">
        <v>27</v>
      </c>
      <c r="J512" s="152" t="s">
        <v>27</v>
      </c>
      <c r="K512" s="153">
        <v>0.60763888888888895</v>
      </c>
      <c r="L512" s="154">
        <v>0.61111111111111105</v>
      </c>
      <c r="M512" s="155" t="s">
        <v>26</v>
      </c>
      <c r="N512" s="154">
        <v>0.64444444444444449</v>
      </c>
      <c r="O512" s="155" t="s">
        <v>113</v>
      </c>
      <c r="P512" s="149" t="str">
        <f>IF(M513=O512,"OK","POZOR")</f>
        <v>OK</v>
      </c>
      <c r="Q512" s="156">
        <f t="shared" si="457"/>
        <v>3.3333333333333437E-2</v>
      </c>
      <c r="R512" s="156">
        <f t="shared" si="458"/>
        <v>3.4722222222220989E-3</v>
      </c>
      <c r="S512" s="156">
        <f t="shared" si="459"/>
        <v>3.6805555555555536E-2</v>
      </c>
      <c r="T512" s="156">
        <f t="shared" si="461"/>
        <v>1.5972222222222276E-2</v>
      </c>
      <c r="U512" s="149">
        <v>31</v>
      </c>
      <c r="V512" s="149">
        <f>INDEX('Počty dní'!A:E,MATCH(E512,'Počty dní'!C:C,0),4)</f>
        <v>205</v>
      </c>
      <c r="W512" s="157">
        <f>V512*U512</f>
        <v>6355</v>
      </c>
      <c r="Z512" s="135"/>
      <c r="AA512" s="135"/>
    </row>
    <row r="513" spans="1:27" ht="15.75" thickBot="1" x14ac:dyDescent="0.3">
      <c r="A513" s="148">
        <v>435</v>
      </c>
      <c r="B513" s="149">
        <v>4035</v>
      </c>
      <c r="C513" s="149" t="s">
        <v>21</v>
      </c>
      <c r="D513" s="149"/>
      <c r="E513" s="150" t="str">
        <f>CONCATENATE(C513,D513)</f>
        <v>X</v>
      </c>
      <c r="F513" s="149" t="s">
        <v>112</v>
      </c>
      <c r="G513" s="230">
        <v>18</v>
      </c>
      <c r="H513" s="149" t="str">
        <f>CONCATENATE(F513,"/",G513)</f>
        <v>XXX109/18</v>
      </c>
      <c r="I513" s="191" t="s">
        <v>28</v>
      </c>
      <c r="J513" s="152" t="s">
        <v>27</v>
      </c>
      <c r="K513" s="153">
        <v>0.64583333333333337</v>
      </c>
      <c r="L513" s="154">
        <v>0.64722222222222225</v>
      </c>
      <c r="M513" s="155" t="s">
        <v>113</v>
      </c>
      <c r="N513" s="154">
        <v>0.68055555555555547</v>
      </c>
      <c r="O513" s="155" t="s">
        <v>26</v>
      </c>
      <c r="P513" s="149"/>
      <c r="Q513" s="156">
        <f t="shared" si="457"/>
        <v>3.3333333333333215E-2</v>
      </c>
      <c r="R513" s="156">
        <f t="shared" si="458"/>
        <v>1.388888888888884E-3</v>
      </c>
      <c r="S513" s="156">
        <f t="shared" si="459"/>
        <v>3.4722222222222099E-2</v>
      </c>
      <c r="T513" s="156">
        <f t="shared" si="461"/>
        <v>1.388888888888884E-3</v>
      </c>
      <c r="U513" s="149">
        <v>30.4</v>
      </c>
      <c r="V513" s="149">
        <f>INDEX('Počty dní'!A:E,MATCH(E513,'Počty dní'!C:C,0),4)</f>
        <v>205</v>
      </c>
      <c r="W513" s="157">
        <f>V513*U513</f>
        <v>6232</v>
      </c>
      <c r="Z513" s="135"/>
      <c r="AA513" s="135"/>
    </row>
    <row r="514" spans="1:27" ht="15.75" thickBot="1" x14ac:dyDescent="0.3">
      <c r="A514" s="163" t="str">
        <f ca="1">CONCATENATE(INDIRECT("R[-3]C[0]",FALSE),"celkem")</f>
        <v>435celkem</v>
      </c>
      <c r="B514" s="164"/>
      <c r="C514" s="164" t="str">
        <f ca="1">INDIRECT("R[-1]C[12]",FALSE)</f>
        <v>Jihlava,,aut.nádr.</v>
      </c>
      <c r="D514" s="165"/>
      <c r="E514" s="164"/>
      <c r="F514" s="165"/>
      <c r="G514" s="231"/>
      <c r="H514" s="166"/>
      <c r="I514" s="167"/>
      <c r="J514" s="168" t="str">
        <f ca="1">INDIRECT("R[-2]C[0]",FALSE)</f>
        <v>V</v>
      </c>
      <c r="K514" s="169"/>
      <c r="L514" s="170"/>
      <c r="M514" s="171"/>
      <c r="N514" s="170"/>
      <c r="O514" s="172"/>
      <c r="P514" s="164"/>
      <c r="Q514" s="173">
        <f>SUM(Q506:Q513)</f>
        <v>0.26736111111111105</v>
      </c>
      <c r="R514" s="173">
        <f t="shared" ref="R514:T514" si="462">SUM(R506:R513)</f>
        <v>2.0833333333333204E-2</v>
      </c>
      <c r="S514" s="173">
        <f t="shared" si="462"/>
        <v>0.28819444444444425</v>
      </c>
      <c r="T514" s="173">
        <f t="shared" si="462"/>
        <v>0.17569444444444454</v>
      </c>
      <c r="U514" s="174">
        <f>SUM(U506:U513)</f>
        <v>238.5</v>
      </c>
      <c r="V514" s="175"/>
      <c r="W514" s="176">
        <f>SUM(W506:W513)</f>
        <v>48892.5</v>
      </c>
      <c r="Z514" s="135"/>
      <c r="AA514" s="135"/>
    </row>
    <row r="515" spans="1:27" x14ac:dyDescent="0.25">
      <c r="A515" s="177"/>
      <c r="D515" s="178"/>
      <c r="F515" s="178"/>
      <c r="H515" s="179"/>
      <c r="I515" s="180"/>
      <c r="J515" s="181"/>
      <c r="K515" s="182"/>
      <c r="L515" s="183"/>
      <c r="M515" s="136"/>
      <c r="N515" s="183"/>
      <c r="O515" s="184"/>
      <c r="Q515" s="185"/>
      <c r="R515" s="185"/>
      <c r="S515" s="185"/>
      <c r="T515" s="185"/>
      <c r="U515" s="182"/>
      <c r="W515" s="182"/>
      <c r="Z515" s="135"/>
      <c r="AA515" s="135"/>
    </row>
    <row r="516" spans="1:27" ht="15.75" thickBot="1" x14ac:dyDescent="0.3">
      <c r="Z516" s="135"/>
      <c r="AA516" s="135"/>
    </row>
    <row r="517" spans="1:27" x14ac:dyDescent="0.25">
      <c r="A517" s="138">
        <v>436</v>
      </c>
      <c r="B517" s="139">
        <v>4036</v>
      </c>
      <c r="C517" s="139" t="s">
        <v>21</v>
      </c>
      <c r="D517" s="139"/>
      <c r="E517" s="140" t="str">
        <f t="shared" ref="E517:E524" si="463">CONCATENATE(C517,D517)</f>
        <v>X</v>
      </c>
      <c r="F517" s="139" t="s">
        <v>119</v>
      </c>
      <c r="G517" s="229">
        <v>1</v>
      </c>
      <c r="H517" s="139" t="str">
        <f t="shared" ref="H517:H524" si="464">CONCATENATE(F517,"/",G517)</f>
        <v>XXX402/1</v>
      </c>
      <c r="I517" s="190" t="s">
        <v>28</v>
      </c>
      <c r="J517" s="142" t="s">
        <v>27</v>
      </c>
      <c r="K517" s="143">
        <v>0.20277777777777781</v>
      </c>
      <c r="L517" s="144">
        <v>0.20347222222222219</v>
      </c>
      <c r="M517" s="145" t="s">
        <v>118</v>
      </c>
      <c r="N517" s="144">
        <v>0.22222222222222221</v>
      </c>
      <c r="O517" s="145" t="s">
        <v>90</v>
      </c>
      <c r="P517" s="139" t="str">
        <f t="shared" ref="P517:P523" si="465">IF(M518=O517,"OK","POZOR")</f>
        <v>OK</v>
      </c>
      <c r="Q517" s="146">
        <f t="shared" ref="Q517:Q524" si="466">IF(ISNUMBER(G517),N517-L517,IF(F517="přejezd",N517-L517,0))</f>
        <v>1.8750000000000017E-2</v>
      </c>
      <c r="R517" s="146">
        <f t="shared" ref="R517:R524" si="467">IF(ISNUMBER(G517),L517-K517,0)</f>
        <v>6.9444444444438647E-4</v>
      </c>
      <c r="S517" s="146">
        <f t="shared" ref="S517:S524" si="468">Q517+R517</f>
        <v>1.9444444444444403E-2</v>
      </c>
      <c r="T517" s="146"/>
      <c r="U517" s="139">
        <v>16.399999999999999</v>
      </c>
      <c r="V517" s="139">
        <f>INDEX('Počty dní'!A:E,MATCH(E517,'Počty dní'!C:C,0),4)</f>
        <v>205</v>
      </c>
      <c r="W517" s="147">
        <f>V517*U517</f>
        <v>3361.9999999999995</v>
      </c>
      <c r="Z517" s="135"/>
      <c r="AA517" s="135"/>
    </row>
    <row r="518" spans="1:27" x14ac:dyDescent="0.25">
      <c r="A518" s="148">
        <v>436</v>
      </c>
      <c r="B518" s="149">
        <v>4036</v>
      </c>
      <c r="C518" s="149" t="s">
        <v>21</v>
      </c>
      <c r="D518" s="149"/>
      <c r="E518" s="150" t="str">
        <f t="shared" si="463"/>
        <v>X</v>
      </c>
      <c r="F518" s="149" t="s">
        <v>119</v>
      </c>
      <c r="G518" s="230">
        <v>4</v>
      </c>
      <c r="H518" s="149" t="str">
        <f t="shared" si="464"/>
        <v>XXX402/4</v>
      </c>
      <c r="I518" s="191" t="s">
        <v>27</v>
      </c>
      <c r="J518" s="152" t="s">
        <v>27</v>
      </c>
      <c r="K518" s="153">
        <v>0.23263888888888887</v>
      </c>
      <c r="L518" s="154">
        <v>0.23611111111111113</v>
      </c>
      <c r="M518" s="155" t="s">
        <v>90</v>
      </c>
      <c r="N518" s="154">
        <v>0.27083333333333331</v>
      </c>
      <c r="O518" s="155" t="s">
        <v>26</v>
      </c>
      <c r="P518" s="149" t="str">
        <f t="shared" si="465"/>
        <v>OK</v>
      </c>
      <c r="Q518" s="156">
        <f t="shared" si="466"/>
        <v>3.4722222222222182E-2</v>
      </c>
      <c r="R518" s="156">
        <f t="shared" si="467"/>
        <v>3.4722222222222654E-3</v>
      </c>
      <c r="S518" s="156">
        <f t="shared" si="468"/>
        <v>3.8194444444444448E-2</v>
      </c>
      <c r="T518" s="156">
        <f t="shared" ref="T518:T524" si="469">K518-N517</f>
        <v>1.0416666666666657E-2</v>
      </c>
      <c r="U518" s="149">
        <v>30.8</v>
      </c>
      <c r="V518" s="149">
        <f>INDEX('Počty dní'!A:E,MATCH(E518,'Počty dní'!C:C,0),4)</f>
        <v>205</v>
      </c>
      <c r="W518" s="157">
        <f>V518*U518</f>
        <v>6314</v>
      </c>
      <c r="Z518" s="135"/>
      <c r="AA518" s="135"/>
    </row>
    <row r="519" spans="1:27" x14ac:dyDescent="0.25">
      <c r="A519" s="148">
        <v>436</v>
      </c>
      <c r="B519" s="149">
        <v>4036</v>
      </c>
      <c r="C519" s="149" t="s">
        <v>21</v>
      </c>
      <c r="D519" s="149"/>
      <c r="E519" s="150" t="str">
        <f t="shared" si="463"/>
        <v>X</v>
      </c>
      <c r="F519" s="149" t="s">
        <v>81</v>
      </c>
      <c r="G519" s="232">
        <v>3</v>
      </c>
      <c r="H519" s="149" t="str">
        <f t="shared" si="464"/>
        <v>XXX262/3</v>
      </c>
      <c r="I519" s="191" t="s">
        <v>28</v>
      </c>
      <c r="J519" s="152" t="s">
        <v>27</v>
      </c>
      <c r="K519" s="153">
        <v>0.27638888888888885</v>
      </c>
      <c r="L519" s="192">
        <v>0.27777777777777779</v>
      </c>
      <c r="M519" s="193" t="s">
        <v>26</v>
      </c>
      <c r="N519" s="154">
        <v>0.30763888888888891</v>
      </c>
      <c r="O519" s="193" t="s">
        <v>46</v>
      </c>
      <c r="P519" s="149" t="str">
        <f t="shared" si="465"/>
        <v>OK</v>
      </c>
      <c r="Q519" s="156">
        <f t="shared" si="466"/>
        <v>2.9861111111111116E-2</v>
      </c>
      <c r="R519" s="156">
        <f t="shared" si="467"/>
        <v>1.3888888888889395E-3</v>
      </c>
      <c r="S519" s="156">
        <f t="shared" si="468"/>
        <v>3.1250000000000056E-2</v>
      </c>
      <c r="T519" s="156">
        <f t="shared" si="469"/>
        <v>5.5555555555555358E-3</v>
      </c>
      <c r="U519" s="149">
        <v>24.5</v>
      </c>
      <c r="V519" s="149">
        <f>INDEX('Počty dní'!A:E,MATCH(E519,'Počty dní'!C:C,0),4)</f>
        <v>205</v>
      </c>
      <c r="W519" s="157">
        <f t="shared" ref="W519:W521" si="470">V519*U519</f>
        <v>5022.5</v>
      </c>
      <c r="Z519" s="135"/>
      <c r="AA519" s="135"/>
    </row>
    <row r="520" spans="1:27" x14ac:dyDescent="0.25">
      <c r="A520" s="148">
        <v>436</v>
      </c>
      <c r="B520" s="149">
        <v>4036</v>
      </c>
      <c r="C520" s="149" t="s">
        <v>21</v>
      </c>
      <c r="D520" s="149"/>
      <c r="E520" s="150" t="str">
        <f t="shared" si="463"/>
        <v>X</v>
      </c>
      <c r="F520" s="149" t="s">
        <v>81</v>
      </c>
      <c r="G520" s="232">
        <v>10</v>
      </c>
      <c r="H520" s="149" t="str">
        <f t="shared" si="464"/>
        <v>XXX262/10</v>
      </c>
      <c r="I520" s="191" t="s">
        <v>28</v>
      </c>
      <c r="J520" s="152" t="s">
        <v>27</v>
      </c>
      <c r="K520" s="153">
        <v>0.35555555555555557</v>
      </c>
      <c r="L520" s="192">
        <v>0.3576388888888889</v>
      </c>
      <c r="M520" s="193" t="s">
        <v>46</v>
      </c>
      <c r="N520" s="192">
        <v>0.38680555555555557</v>
      </c>
      <c r="O520" s="193" t="s">
        <v>26</v>
      </c>
      <c r="P520" s="149" t="str">
        <f t="shared" si="465"/>
        <v>OK</v>
      </c>
      <c r="Q520" s="156">
        <f t="shared" si="466"/>
        <v>2.9166666666666674E-2</v>
      </c>
      <c r="R520" s="156">
        <f t="shared" si="467"/>
        <v>2.0833333333333259E-3</v>
      </c>
      <c r="S520" s="156">
        <f t="shared" si="468"/>
        <v>3.125E-2</v>
      </c>
      <c r="T520" s="156">
        <f t="shared" si="469"/>
        <v>4.7916666666666663E-2</v>
      </c>
      <c r="U520" s="149">
        <v>24.5</v>
      </c>
      <c r="V520" s="149">
        <f>INDEX('Počty dní'!A:E,MATCH(E520,'Počty dní'!C:C,0),4)</f>
        <v>205</v>
      </c>
      <c r="W520" s="157">
        <f t="shared" si="470"/>
        <v>5022.5</v>
      </c>
      <c r="Z520" s="135"/>
      <c r="AA520" s="135"/>
    </row>
    <row r="521" spans="1:27" x14ac:dyDescent="0.25">
      <c r="A521" s="148">
        <v>436</v>
      </c>
      <c r="B521" s="149">
        <v>4036</v>
      </c>
      <c r="C521" s="149" t="s">
        <v>21</v>
      </c>
      <c r="D521" s="149"/>
      <c r="E521" s="150" t="str">
        <f t="shared" si="463"/>
        <v>X</v>
      </c>
      <c r="F521" s="149" t="s">
        <v>97</v>
      </c>
      <c r="G521" s="230">
        <v>21</v>
      </c>
      <c r="H521" s="149" t="str">
        <f t="shared" si="464"/>
        <v>XXX330/21</v>
      </c>
      <c r="I521" s="191" t="s">
        <v>27</v>
      </c>
      <c r="J521" s="152" t="s">
        <v>27</v>
      </c>
      <c r="K521" s="153">
        <v>0.53819444444444442</v>
      </c>
      <c r="L521" s="154">
        <v>0.54305555555555551</v>
      </c>
      <c r="M521" s="155" t="s">
        <v>26</v>
      </c>
      <c r="N521" s="154">
        <v>0.57638888888888895</v>
      </c>
      <c r="O521" s="155" t="s">
        <v>90</v>
      </c>
      <c r="P521" s="149" t="str">
        <f t="shared" si="465"/>
        <v>OK</v>
      </c>
      <c r="Q521" s="156">
        <f t="shared" si="466"/>
        <v>3.3333333333333437E-2</v>
      </c>
      <c r="R521" s="156">
        <f t="shared" si="467"/>
        <v>4.8611111111110938E-3</v>
      </c>
      <c r="S521" s="156">
        <f t="shared" si="468"/>
        <v>3.8194444444444531E-2</v>
      </c>
      <c r="T521" s="156">
        <f t="shared" si="469"/>
        <v>0.15138888888888885</v>
      </c>
      <c r="U521" s="149">
        <v>31.8</v>
      </c>
      <c r="V521" s="149">
        <f>INDEX('Počty dní'!A:E,MATCH(E521,'Počty dní'!C:C,0),4)</f>
        <v>205</v>
      </c>
      <c r="W521" s="157">
        <f t="shared" si="470"/>
        <v>6519</v>
      </c>
      <c r="Z521" s="135"/>
      <c r="AA521" s="135"/>
    </row>
    <row r="522" spans="1:27" x14ac:dyDescent="0.25">
      <c r="A522" s="148">
        <v>436</v>
      </c>
      <c r="B522" s="149">
        <v>4036</v>
      </c>
      <c r="C522" s="149" t="s">
        <v>21</v>
      </c>
      <c r="D522" s="149"/>
      <c r="E522" s="150" t="str">
        <f t="shared" si="463"/>
        <v>X</v>
      </c>
      <c r="F522" s="149" t="s">
        <v>97</v>
      </c>
      <c r="G522" s="230">
        <v>32</v>
      </c>
      <c r="H522" s="149" t="str">
        <f t="shared" si="464"/>
        <v>XXX330/32</v>
      </c>
      <c r="I522" s="191" t="s">
        <v>27</v>
      </c>
      <c r="J522" s="152" t="s">
        <v>27</v>
      </c>
      <c r="K522" s="153">
        <v>0.57986111111111105</v>
      </c>
      <c r="L522" s="154">
        <v>0.58124999999999993</v>
      </c>
      <c r="M522" s="155" t="s">
        <v>90</v>
      </c>
      <c r="N522" s="154">
        <v>0.62152777777777779</v>
      </c>
      <c r="O522" s="155" t="s">
        <v>26</v>
      </c>
      <c r="P522" s="149" t="str">
        <f t="shared" si="465"/>
        <v>OK</v>
      </c>
      <c r="Q522" s="156">
        <f t="shared" si="466"/>
        <v>4.0277777777777857E-2</v>
      </c>
      <c r="R522" s="156">
        <f t="shared" si="467"/>
        <v>1.388888888888884E-3</v>
      </c>
      <c r="S522" s="156">
        <f t="shared" si="468"/>
        <v>4.1666666666666741E-2</v>
      </c>
      <c r="T522" s="156">
        <f t="shared" si="469"/>
        <v>3.4722222222220989E-3</v>
      </c>
      <c r="U522" s="149">
        <v>35.200000000000003</v>
      </c>
      <c r="V522" s="149">
        <f>INDEX('Počty dní'!A:E,MATCH(E522,'Počty dní'!C:C,0),4)</f>
        <v>205</v>
      </c>
      <c r="W522" s="157">
        <f>V522*U522</f>
        <v>7216.0000000000009</v>
      </c>
      <c r="Z522" s="135"/>
      <c r="AA522" s="135"/>
    </row>
    <row r="523" spans="1:27" x14ac:dyDescent="0.25">
      <c r="A523" s="148">
        <v>436</v>
      </c>
      <c r="B523" s="149">
        <v>4036</v>
      </c>
      <c r="C523" s="149" t="s">
        <v>21</v>
      </c>
      <c r="D523" s="149"/>
      <c r="E523" s="150" t="str">
        <f t="shared" si="463"/>
        <v>X</v>
      </c>
      <c r="F523" s="149" t="s">
        <v>119</v>
      </c>
      <c r="G523" s="230">
        <v>17</v>
      </c>
      <c r="H523" s="149" t="str">
        <f t="shared" si="464"/>
        <v>XXX402/17</v>
      </c>
      <c r="I523" s="191" t="s">
        <v>27</v>
      </c>
      <c r="J523" s="152" t="s">
        <v>27</v>
      </c>
      <c r="K523" s="153">
        <v>0.64236111111111105</v>
      </c>
      <c r="L523" s="154">
        <v>0.64583333333333337</v>
      </c>
      <c r="M523" s="155" t="s">
        <v>26</v>
      </c>
      <c r="N523" s="154">
        <v>0.68055555555555547</v>
      </c>
      <c r="O523" s="155" t="s">
        <v>90</v>
      </c>
      <c r="P523" s="149" t="str">
        <f t="shared" si="465"/>
        <v>OK</v>
      </c>
      <c r="Q523" s="156">
        <f t="shared" si="466"/>
        <v>3.4722222222222099E-2</v>
      </c>
      <c r="R523" s="156">
        <f t="shared" si="467"/>
        <v>3.4722222222223209E-3</v>
      </c>
      <c r="S523" s="156">
        <f t="shared" si="468"/>
        <v>3.819444444444442E-2</v>
      </c>
      <c r="T523" s="156">
        <f t="shared" si="469"/>
        <v>2.0833333333333259E-2</v>
      </c>
      <c r="U523" s="149">
        <v>30.8</v>
      </c>
      <c r="V523" s="149">
        <f>INDEX('Počty dní'!A:E,MATCH(E523,'Počty dní'!C:C,0),4)</f>
        <v>205</v>
      </c>
      <c r="W523" s="157">
        <f>V523*U523</f>
        <v>6314</v>
      </c>
      <c r="Z523" s="135"/>
      <c r="AA523" s="135"/>
    </row>
    <row r="524" spans="1:27" ht="15.75" thickBot="1" x14ac:dyDescent="0.3">
      <c r="A524" s="148">
        <v>436</v>
      </c>
      <c r="B524" s="149">
        <v>4036</v>
      </c>
      <c r="C524" s="149" t="s">
        <v>21</v>
      </c>
      <c r="D524" s="149"/>
      <c r="E524" s="150" t="str">
        <f t="shared" si="463"/>
        <v>X</v>
      </c>
      <c r="F524" s="149" t="s">
        <v>119</v>
      </c>
      <c r="G524" s="230">
        <v>20</v>
      </c>
      <c r="H524" s="149" t="str">
        <f t="shared" si="464"/>
        <v>XXX402/20</v>
      </c>
      <c r="I524" s="191" t="s">
        <v>28</v>
      </c>
      <c r="J524" s="152" t="s">
        <v>27</v>
      </c>
      <c r="K524" s="153">
        <v>0.68611111111111101</v>
      </c>
      <c r="L524" s="154">
        <v>0.6875</v>
      </c>
      <c r="M524" s="155" t="s">
        <v>90</v>
      </c>
      <c r="N524" s="154">
        <v>0.70624999999999993</v>
      </c>
      <c r="O524" s="155" t="s">
        <v>118</v>
      </c>
      <c r="P524" s="149"/>
      <c r="Q524" s="156">
        <f t="shared" si="466"/>
        <v>1.8749999999999933E-2</v>
      </c>
      <c r="R524" s="156">
        <f t="shared" si="467"/>
        <v>1.388888888888995E-3</v>
      </c>
      <c r="S524" s="156">
        <f t="shared" si="468"/>
        <v>2.0138888888888928E-2</v>
      </c>
      <c r="T524" s="156">
        <f t="shared" si="469"/>
        <v>5.5555555555555358E-3</v>
      </c>
      <c r="U524" s="149">
        <v>16.399999999999999</v>
      </c>
      <c r="V524" s="149">
        <f>INDEX('Počty dní'!A:E,MATCH(E524,'Počty dní'!C:C,0),4)</f>
        <v>205</v>
      </c>
      <c r="W524" s="157">
        <f>V524*U524</f>
        <v>3361.9999999999995</v>
      </c>
      <c r="Z524" s="135"/>
      <c r="AA524" s="135"/>
    </row>
    <row r="525" spans="1:27" ht="15.75" thickBot="1" x14ac:dyDescent="0.3">
      <c r="A525" s="163" t="str">
        <f ca="1">CONCATENATE(INDIRECT("R[-3]C[0]",FALSE),"celkem")</f>
        <v>436celkem</v>
      </c>
      <c r="B525" s="164"/>
      <c r="C525" s="164" t="str">
        <f ca="1">INDIRECT("R[-1]C[12]",FALSE)</f>
        <v>Stonařov</v>
      </c>
      <c r="D525" s="165"/>
      <c r="E525" s="164"/>
      <c r="F525" s="165"/>
      <c r="G525" s="231"/>
      <c r="H525" s="166"/>
      <c r="I525" s="167"/>
      <c r="J525" s="168" t="str">
        <f ca="1">INDIRECT("R[-2]C[0]",FALSE)</f>
        <v>V</v>
      </c>
      <c r="K525" s="169"/>
      <c r="L525" s="170"/>
      <c r="M525" s="171"/>
      <c r="N525" s="170"/>
      <c r="O525" s="172"/>
      <c r="P525" s="164"/>
      <c r="Q525" s="173">
        <f>SUM(Q517:Q524)</f>
        <v>0.23958333333333331</v>
      </c>
      <c r="R525" s="173">
        <f>SUM(R517:R524)</f>
        <v>1.8750000000000211E-2</v>
      </c>
      <c r="S525" s="173">
        <f>SUM(S517:S524)</f>
        <v>0.25833333333333353</v>
      </c>
      <c r="T525" s="173">
        <f>SUM(T517:T524)</f>
        <v>0.2451388888888886</v>
      </c>
      <c r="U525" s="174">
        <f>SUM(U517:U524)</f>
        <v>210.4</v>
      </c>
      <c r="V525" s="175"/>
      <c r="W525" s="176">
        <f>SUM(W517:W524)</f>
        <v>43132</v>
      </c>
      <c r="Z525" s="135"/>
      <c r="AA525" s="135"/>
    </row>
    <row r="526" spans="1:27" x14ac:dyDescent="0.25">
      <c r="A526" s="177"/>
      <c r="D526" s="178"/>
      <c r="F526" s="178"/>
      <c r="H526" s="179"/>
      <c r="I526" s="180"/>
      <c r="J526" s="181"/>
      <c r="K526" s="182"/>
      <c r="L526" s="183"/>
      <c r="M526" s="136"/>
      <c r="N526" s="183"/>
      <c r="O526" s="184"/>
      <c r="Q526" s="185"/>
      <c r="R526" s="185"/>
      <c r="S526" s="185"/>
      <c r="T526" s="185"/>
      <c r="U526" s="182"/>
      <c r="W526" s="182"/>
      <c r="Z526" s="135"/>
      <c r="AA526" s="135"/>
    </row>
    <row r="527" spans="1:27" ht="15.75" thickBot="1" x14ac:dyDescent="0.3">
      <c r="Z527" s="135"/>
      <c r="AA527" s="135"/>
    </row>
    <row r="528" spans="1:27" x14ac:dyDescent="0.25">
      <c r="A528" s="138">
        <v>437</v>
      </c>
      <c r="B528" s="139">
        <v>4037</v>
      </c>
      <c r="C528" s="139" t="s">
        <v>21</v>
      </c>
      <c r="D528" s="139"/>
      <c r="E528" s="140" t="str">
        <f t="shared" ref="E528" si="471">CONCATENATE(C528,D528)</f>
        <v>X</v>
      </c>
      <c r="F528" s="139" t="s">
        <v>136</v>
      </c>
      <c r="G528" s="229">
        <v>2</v>
      </c>
      <c r="H528" s="139" t="str">
        <f t="shared" ref="H528" si="472">CONCATENATE(F528,"/",G528)</f>
        <v>XXX345/2</v>
      </c>
      <c r="I528" s="190" t="s">
        <v>28</v>
      </c>
      <c r="J528" s="142" t="s">
        <v>29</v>
      </c>
      <c r="K528" s="143">
        <v>0.20347222222222219</v>
      </c>
      <c r="L528" s="144">
        <v>0.20486111111111113</v>
      </c>
      <c r="M528" s="145" t="s">
        <v>137</v>
      </c>
      <c r="N528" s="144">
        <v>0.24791666666666667</v>
      </c>
      <c r="O528" s="145" t="s">
        <v>90</v>
      </c>
      <c r="P528" s="139" t="str">
        <f t="shared" ref="P528:P536" si="473">IF(M529=O528,"OK","POZOR")</f>
        <v>OK</v>
      </c>
      <c r="Q528" s="146">
        <f t="shared" ref="Q528:Q537" si="474">IF(ISNUMBER(G528),N528-L528,IF(F528="přejezd",N528-L528,0))</f>
        <v>4.3055555555555541E-2</v>
      </c>
      <c r="R528" s="146">
        <f t="shared" ref="R528:R537" si="475">IF(ISNUMBER(G528),L528-K528,0)</f>
        <v>1.3888888888889395E-3</v>
      </c>
      <c r="S528" s="146">
        <f t="shared" ref="S528:S537" si="476">Q528+R528</f>
        <v>4.4444444444444481E-2</v>
      </c>
      <c r="T528" s="146"/>
      <c r="U528" s="139">
        <v>38.700000000000003</v>
      </c>
      <c r="V528" s="139">
        <f>INDEX('Počty dní'!A:E,MATCH(E528,'Počty dní'!C:C,0),4)</f>
        <v>205</v>
      </c>
      <c r="W528" s="147">
        <f t="shared" ref="W528:W537" si="477">V528*U528</f>
        <v>7933.5000000000009</v>
      </c>
      <c r="Z528" s="135"/>
      <c r="AA528" s="135"/>
    </row>
    <row r="529" spans="1:27" x14ac:dyDescent="0.25">
      <c r="A529" s="148">
        <v>437</v>
      </c>
      <c r="B529" s="149">
        <v>4037</v>
      </c>
      <c r="C529" s="149" t="s">
        <v>21</v>
      </c>
      <c r="D529" s="149"/>
      <c r="E529" s="150" t="str">
        <f t="shared" ref="E529:E536" si="478">CONCATENATE(C529,D529)</f>
        <v>X</v>
      </c>
      <c r="F529" s="149" t="s">
        <v>97</v>
      </c>
      <c r="G529" s="230">
        <v>10</v>
      </c>
      <c r="H529" s="149" t="str">
        <f t="shared" ref="H529:H536" si="479">CONCATENATE(F529,"/",G529)</f>
        <v>XXX330/10</v>
      </c>
      <c r="I529" s="191" t="s">
        <v>29</v>
      </c>
      <c r="J529" s="152" t="s">
        <v>29</v>
      </c>
      <c r="K529" s="153">
        <v>0.25</v>
      </c>
      <c r="L529" s="154">
        <v>0.25347222222222221</v>
      </c>
      <c r="M529" s="155" t="s">
        <v>90</v>
      </c>
      <c r="N529" s="154">
        <v>0.28819444444444448</v>
      </c>
      <c r="O529" s="155" t="s">
        <v>26</v>
      </c>
      <c r="P529" s="149" t="str">
        <f t="shared" si="473"/>
        <v>OK</v>
      </c>
      <c r="Q529" s="156">
        <f t="shared" si="474"/>
        <v>3.4722222222222265E-2</v>
      </c>
      <c r="R529" s="156">
        <f t="shared" si="475"/>
        <v>3.4722222222222099E-3</v>
      </c>
      <c r="S529" s="156">
        <f t="shared" si="476"/>
        <v>3.8194444444444475E-2</v>
      </c>
      <c r="T529" s="156">
        <f t="shared" ref="T529:T537" si="480">K529-N528</f>
        <v>2.0833333333333259E-3</v>
      </c>
      <c r="U529" s="149">
        <v>31.8</v>
      </c>
      <c r="V529" s="149">
        <f>INDEX('Počty dní'!A:E,MATCH(E529,'Počty dní'!C:C,0),4)</f>
        <v>205</v>
      </c>
      <c r="W529" s="157">
        <f t="shared" si="477"/>
        <v>6519</v>
      </c>
      <c r="Z529" s="135"/>
      <c r="AA529" s="135"/>
    </row>
    <row r="530" spans="1:27" x14ac:dyDescent="0.25">
      <c r="A530" s="148">
        <v>437</v>
      </c>
      <c r="B530" s="149">
        <v>4037</v>
      </c>
      <c r="C530" s="149" t="s">
        <v>21</v>
      </c>
      <c r="D530" s="149">
        <v>25</v>
      </c>
      <c r="E530" s="150" t="str">
        <f t="shared" si="478"/>
        <v>X25</v>
      </c>
      <c r="F530" s="149" t="s">
        <v>80</v>
      </c>
      <c r="G530" s="230">
        <v>5</v>
      </c>
      <c r="H530" s="149" t="str">
        <f t="shared" si="479"/>
        <v>XXX261/5</v>
      </c>
      <c r="I530" s="191" t="s">
        <v>28</v>
      </c>
      <c r="J530" s="152" t="s">
        <v>29</v>
      </c>
      <c r="K530" s="153">
        <v>0.29375000000000001</v>
      </c>
      <c r="L530" s="192">
        <v>0.2951388888888889</v>
      </c>
      <c r="M530" s="197" t="s">
        <v>26</v>
      </c>
      <c r="N530" s="192">
        <v>0.30694444444444441</v>
      </c>
      <c r="O530" s="193" t="s">
        <v>45</v>
      </c>
      <c r="P530" s="149" t="str">
        <f t="shared" si="473"/>
        <v>OK</v>
      </c>
      <c r="Q530" s="156">
        <f t="shared" si="474"/>
        <v>1.1805555555555514E-2</v>
      </c>
      <c r="R530" s="156">
        <f t="shared" si="475"/>
        <v>1.388888888888884E-3</v>
      </c>
      <c r="S530" s="156">
        <f t="shared" si="476"/>
        <v>1.3194444444444398E-2</v>
      </c>
      <c r="T530" s="156">
        <f t="shared" si="480"/>
        <v>5.5555555555555358E-3</v>
      </c>
      <c r="U530" s="149">
        <v>7.7</v>
      </c>
      <c r="V530" s="149">
        <f>INDEX('Počty dní'!A:E,MATCH(E530,'Počty dní'!C:C,0),4)</f>
        <v>205</v>
      </c>
      <c r="W530" s="157">
        <f t="shared" si="477"/>
        <v>1578.5</v>
      </c>
      <c r="Z530" s="135"/>
      <c r="AA530" s="135"/>
    </row>
    <row r="531" spans="1:27" x14ac:dyDescent="0.25">
      <c r="A531" s="148">
        <v>437</v>
      </c>
      <c r="B531" s="149">
        <v>4037</v>
      </c>
      <c r="C531" s="149" t="s">
        <v>21</v>
      </c>
      <c r="D531" s="149">
        <v>25</v>
      </c>
      <c r="E531" s="150" t="str">
        <f t="shared" si="478"/>
        <v>X25</v>
      </c>
      <c r="F531" s="149" t="s">
        <v>81</v>
      </c>
      <c r="G531" s="230">
        <v>8</v>
      </c>
      <c r="H531" s="149" t="str">
        <f t="shared" si="479"/>
        <v>XXX262/8</v>
      </c>
      <c r="I531" s="191" t="s">
        <v>28</v>
      </c>
      <c r="J531" s="152" t="s">
        <v>29</v>
      </c>
      <c r="K531" s="153">
        <v>0.30694444444444441</v>
      </c>
      <c r="L531" s="192">
        <v>0.30902777777777779</v>
      </c>
      <c r="M531" s="193" t="s">
        <v>45</v>
      </c>
      <c r="N531" s="192">
        <v>0.31736111111111115</v>
      </c>
      <c r="O531" s="193" t="s">
        <v>26</v>
      </c>
      <c r="P531" s="149" t="str">
        <f t="shared" si="473"/>
        <v>OK</v>
      </c>
      <c r="Q531" s="156">
        <f t="shared" si="474"/>
        <v>8.3333333333333592E-3</v>
      </c>
      <c r="R531" s="156">
        <f t="shared" si="475"/>
        <v>2.0833333333333814E-3</v>
      </c>
      <c r="S531" s="156">
        <f t="shared" si="476"/>
        <v>1.0416666666666741E-2</v>
      </c>
      <c r="T531" s="156">
        <f t="shared" si="480"/>
        <v>0</v>
      </c>
      <c r="U531" s="149">
        <v>6.5</v>
      </c>
      <c r="V531" s="149">
        <f>INDEX('Počty dní'!A:E,MATCH(E531,'Počty dní'!C:C,0),4)</f>
        <v>205</v>
      </c>
      <c r="W531" s="157">
        <f t="shared" si="477"/>
        <v>1332.5</v>
      </c>
      <c r="Z531" s="135"/>
      <c r="AA531" s="135"/>
    </row>
    <row r="532" spans="1:27" x14ac:dyDescent="0.25">
      <c r="A532" s="148">
        <v>437</v>
      </c>
      <c r="B532" s="149">
        <v>4037</v>
      </c>
      <c r="C532" s="149" t="s">
        <v>21</v>
      </c>
      <c r="D532" s="149"/>
      <c r="E532" s="150" t="str">
        <f>CONCATENATE(C532,D532)</f>
        <v>X</v>
      </c>
      <c r="F532" s="149" t="s">
        <v>97</v>
      </c>
      <c r="G532" s="230">
        <v>17</v>
      </c>
      <c r="H532" s="149" t="str">
        <f>CONCATENATE(F532,"/",G532)</f>
        <v>XXX330/17</v>
      </c>
      <c r="I532" s="191" t="s">
        <v>27</v>
      </c>
      <c r="J532" s="152" t="s">
        <v>29</v>
      </c>
      <c r="K532" s="153">
        <v>0.45624999999999999</v>
      </c>
      <c r="L532" s="154">
        <v>0.4597222222222222</v>
      </c>
      <c r="M532" s="155" t="s">
        <v>26</v>
      </c>
      <c r="N532" s="154">
        <v>0.49305555555555558</v>
      </c>
      <c r="O532" s="155" t="s">
        <v>90</v>
      </c>
      <c r="P532" s="149" t="str">
        <f t="shared" si="473"/>
        <v>OK</v>
      </c>
      <c r="Q532" s="156">
        <f t="shared" si="474"/>
        <v>3.3333333333333381E-2</v>
      </c>
      <c r="R532" s="156">
        <f t="shared" si="475"/>
        <v>3.4722222222222099E-3</v>
      </c>
      <c r="S532" s="156">
        <f t="shared" si="476"/>
        <v>3.6805555555555591E-2</v>
      </c>
      <c r="T532" s="156">
        <f t="shared" si="480"/>
        <v>0.13888888888888884</v>
      </c>
      <c r="U532" s="149">
        <v>31.8</v>
      </c>
      <c r="V532" s="149">
        <f>INDEX('Počty dní'!A:E,MATCH(E532,'Počty dní'!C:C,0),4)</f>
        <v>205</v>
      </c>
      <c r="W532" s="157">
        <f t="shared" si="477"/>
        <v>6519</v>
      </c>
      <c r="Z532" s="135"/>
      <c r="AA532" s="135"/>
    </row>
    <row r="533" spans="1:27" x14ac:dyDescent="0.25">
      <c r="A533" s="148">
        <v>437</v>
      </c>
      <c r="B533" s="149">
        <v>4037</v>
      </c>
      <c r="C533" s="149" t="s">
        <v>21</v>
      </c>
      <c r="D533" s="149"/>
      <c r="E533" s="150" t="str">
        <f>CONCATENATE(C533,D533)</f>
        <v>X</v>
      </c>
      <c r="F533" s="149" t="s">
        <v>97</v>
      </c>
      <c r="G533" s="230">
        <v>24</v>
      </c>
      <c r="H533" s="149" t="str">
        <f>CONCATENATE(F533,"/",G533)</f>
        <v>XXX330/24</v>
      </c>
      <c r="I533" s="191" t="s">
        <v>27</v>
      </c>
      <c r="J533" s="152" t="s">
        <v>29</v>
      </c>
      <c r="K533" s="153">
        <v>0.5</v>
      </c>
      <c r="L533" s="154">
        <v>0.50347222222222221</v>
      </c>
      <c r="M533" s="155" t="s">
        <v>90</v>
      </c>
      <c r="N533" s="154">
        <v>0.53819444444444442</v>
      </c>
      <c r="O533" s="155" t="s">
        <v>26</v>
      </c>
      <c r="P533" s="149" t="str">
        <f t="shared" si="473"/>
        <v>OK</v>
      </c>
      <c r="Q533" s="156">
        <f t="shared" si="474"/>
        <v>3.472222222222221E-2</v>
      </c>
      <c r="R533" s="156">
        <f t="shared" si="475"/>
        <v>3.4722222222222099E-3</v>
      </c>
      <c r="S533" s="156">
        <f t="shared" si="476"/>
        <v>3.819444444444442E-2</v>
      </c>
      <c r="T533" s="156">
        <f t="shared" si="480"/>
        <v>6.9444444444444198E-3</v>
      </c>
      <c r="U533" s="149">
        <v>31.8</v>
      </c>
      <c r="V533" s="149">
        <f>INDEX('Počty dní'!A:E,MATCH(E533,'Počty dní'!C:C,0),4)</f>
        <v>205</v>
      </c>
      <c r="W533" s="157">
        <f t="shared" si="477"/>
        <v>6519</v>
      </c>
      <c r="Z533" s="135"/>
      <c r="AA533" s="135"/>
    </row>
    <row r="534" spans="1:27" x14ac:dyDescent="0.25">
      <c r="A534" s="148">
        <v>437</v>
      </c>
      <c r="B534" s="149">
        <v>4037</v>
      </c>
      <c r="C534" s="149" t="s">
        <v>21</v>
      </c>
      <c r="D534" s="149">
        <v>25</v>
      </c>
      <c r="E534" s="150" t="str">
        <f t="shared" si="478"/>
        <v>X25</v>
      </c>
      <c r="F534" s="149" t="s">
        <v>119</v>
      </c>
      <c r="G534" s="230">
        <v>13</v>
      </c>
      <c r="H534" s="149" t="str">
        <f t="shared" si="479"/>
        <v>XXX402/13</v>
      </c>
      <c r="I534" s="191" t="s">
        <v>29</v>
      </c>
      <c r="J534" s="152" t="s">
        <v>29</v>
      </c>
      <c r="K534" s="153">
        <v>0.55902777777777779</v>
      </c>
      <c r="L534" s="154">
        <v>0.5625</v>
      </c>
      <c r="M534" s="155" t="s">
        <v>26</v>
      </c>
      <c r="N534" s="154">
        <v>0.59722222222222221</v>
      </c>
      <c r="O534" s="155" t="s">
        <v>90</v>
      </c>
      <c r="P534" s="149" t="str">
        <f t="shared" si="473"/>
        <v>OK</v>
      </c>
      <c r="Q534" s="156">
        <f t="shared" si="474"/>
        <v>3.472222222222221E-2</v>
      </c>
      <c r="R534" s="156">
        <f t="shared" si="475"/>
        <v>3.4722222222222099E-3</v>
      </c>
      <c r="S534" s="156">
        <f t="shared" si="476"/>
        <v>3.819444444444442E-2</v>
      </c>
      <c r="T534" s="156">
        <f t="shared" si="480"/>
        <v>2.083333333333337E-2</v>
      </c>
      <c r="U534" s="149">
        <v>30.8</v>
      </c>
      <c r="V534" s="149">
        <f>INDEX('Počty dní'!A:E,MATCH(E534,'Počty dní'!C:C,0),4)</f>
        <v>205</v>
      </c>
      <c r="W534" s="157">
        <f t="shared" si="477"/>
        <v>6314</v>
      </c>
      <c r="Z534" s="135"/>
      <c r="AA534" s="135"/>
    </row>
    <row r="535" spans="1:27" x14ac:dyDescent="0.25">
      <c r="A535" s="148">
        <v>437</v>
      </c>
      <c r="B535" s="149">
        <v>4037</v>
      </c>
      <c r="C535" s="149" t="s">
        <v>21</v>
      </c>
      <c r="D535" s="149"/>
      <c r="E535" s="150" t="str">
        <f t="shared" si="478"/>
        <v>X</v>
      </c>
      <c r="F535" s="149" t="s">
        <v>119</v>
      </c>
      <c r="G535" s="230">
        <v>16</v>
      </c>
      <c r="H535" s="149" t="str">
        <f t="shared" si="479"/>
        <v>XXX402/16</v>
      </c>
      <c r="I535" s="191" t="s">
        <v>28</v>
      </c>
      <c r="J535" s="152" t="s">
        <v>29</v>
      </c>
      <c r="K535" s="153">
        <v>0.60069444444444442</v>
      </c>
      <c r="L535" s="154">
        <v>0.60416666666666663</v>
      </c>
      <c r="M535" s="155" t="s">
        <v>90</v>
      </c>
      <c r="N535" s="154">
        <v>0.63888888888888895</v>
      </c>
      <c r="O535" s="155" t="s">
        <v>26</v>
      </c>
      <c r="P535" s="149" t="str">
        <f t="shared" si="473"/>
        <v>OK</v>
      </c>
      <c r="Q535" s="156">
        <f t="shared" si="474"/>
        <v>3.4722222222222321E-2</v>
      </c>
      <c r="R535" s="156">
        <f t="shared" si="475"/>
        <v>3.4722222222222099E-3</v>
      </c>
      <c r="S535" s="156">
        <f t="shared" si="476"/>
        <v>3.8194444444444531E-2</v>
      </c>
      <c r="T535" s="156">
        <f t="shared" si="480"/>
        <v>3.4722222222222099E-3</v>
      </c>
      <c r="U535" s="149">
        <v>30.8</v>
      </c>
      <c r="V535" s="149">
        <f>INDEX('Počty dní'!A:E,MATCH(E535,'Počty dní'!C:C,0),4)</f>
        <v>205</v>
      </c>
      <c r="W535" s="157">
        <f t="shared" si="477"/>
        <v>6314</v>
      </c>
      <c r="Z535" s="135"/>
      <c r="AA535" s="135"/>
    </row>
    <row r="536" spans="1:27" x14ac:dyDescent="0.25">
      <c r="A536" s="148">
        <v>437</v>
      </c>
      <c r="B536" s="149">
        <v>4037</v>
      </c>
      <c r="C536" s="149" t="s">
        <v>21</v>
      </c>
      <c r="D536" s="149"/>
      <c r="E536" s="150" t="str">
        <f t="shared" si="478"/>
        <v>X</v>
      </c>
      <c r="F536" s="149" t="s">
        <v>97</v>
      </c>
      <c r="G536" s="230">
        <v>33</v>
      </c>
      <c r="H536" s="149" t="str">
        <f t="shared" si="479"/>
        <v>XXX330/33</v>
      </c>
      <c r="I536" s="191" t="s">
        <v>29</v>
      </c>
      <c r="J536" s="152" t="s">
        <v>29</v>
      </c>
      <c r="K536" s="153">
        <v>0.66111111111111109</v>
      </c>
      <c r="L536" s="154">
        <v>0.66805555555555562</v>
      </c>
      <c r="M536" s="155" t="s">
        <v>26</v>
      </c>
      <c r="N536" s="154">
        <v>0.70138888888888884</v>
      </c>
      <c r="O536" s="155" t="s">
        <v>90</v>
      </c>
      <c r="P536" s="149" t="str">
        <f t="shared" si="473"/>
        <v>OK</v>
      </c>
      <c r="Q536" s="156">
        <f t="shared" si="474"/>
        <v>3.3333333333333215E-2</v>
      </c>
      <c r="R536" s="156">
        <f t="shared" si="475"/>
        <v>6.9444444444445308E-3</v>
      </c>
      <c r="S536" s="156">
        <f t="shared" si="476"/>
        <v>4.0277777777777746E-2</v>
      </c>
      <c r="T536" s="156">
        <f t="shared" si="480"/>
        <v>2.2222222222222143E-2</v>
      </c>
      <c r="U536" s="149">
        <v>31.8</v>
      </c>
      <c r="V536" s="149">
        <f>INDEX('Počty dní'!A:E,MATCH(E536,'Počty dní'!C:C,0),4)</f>
        <v>205</v>
      </c>
      <c r="W536" s="157">
        <f t="shared" si="477"/>
        <v>6519</v>
      </c>
      <c r="Z536" s="135"/>
      <c r="AA536" s="135"/>
    </row>
    <row r="537" spans="1:27" ht="15.75" thickBot="1" x14ac:dyDescent="0.3">
      <c r="A537" s="148">
        <v>437</v>
      </c>
      <c r="B537" s="149">
        <v>4037</v>
      </c>
      <c r="C537" s="149" t="s">
        <v>21</v>
      </c>
      <c r="D537" s="149"/>
      <c r="E537" s="150" t="str">
        <f t="shared" ref="E537" si="481">CONCATENATE(C537,D537)</f>
        <v>X</v>
      </c>
      <c r="F537" s="149" t="s">
        <v>136</v>
      </c>
      <c r="G537" s="230">
        <v>1</v>
      </c>
      <c r="H537" s="149" t="str">
        <f t="shared" ref="H537" si="482">CONCATENATE(F537,"/",G537)</f>
        <v>XXX345/1</v>
      </c>
      <c r="I537" s="191" t="s">
        <v>28</v>
      </c>
      <c r="J537" s="152" t="s">
        <v>29</v>
      </c>
      <c r="K537" s="153">
        <v>0.70347222222222217</v>
      </c>
      <c r="L537" s="154">
        <v>0.70486111111111116</v>
      </c>
      <c r="M537" s="155" t="s">
        <v>90</v>
      </c>
      <c r="N537" s="154">
        <v>0.74305555555555547</v>
      </c>
      <c r="O537" s="155" t="s">
        <v>137</v>
      </c>
      <c r="P537" s="149"/>
      <c r="Q537" s="156">
        <f t="shared" si="474"/>
        <v>3.8194444444444309E-2</v>
      </c>
      <c r="R537" s="156">
        <f t="shared" si="475"/>
        <v>1.388888888888995E-3</v>
      </c>
      <c r="S537" s="156">
        <f t="shared" si="476"/>
        <v>3.9583333333333304E-2</v>
      </c>
      <c r="T537" s="156">
        <f t="shared" si="480"/>
        <v>2.0833333333333259E-3</v>
      </c>
      <c r="U537" s="149">
        <v>42.6</v>
      </c>
      <c r="V537" s="149">
        <f>INDEX('Počty dní'!A:E,MATCH(E537,'Počty dní'!C:C,0),4)</f>
        <v>205</v>
      </c>
      <c r="W537" s="157">
        <f t="shared" si="477"/>
        <v>8733</v>
      </c>
      <c r="Z537" s="135"/>
      <c r="AA537" s="135"/>
    </row>
    <row r="538" spans="1:27" ht="15.75" thickBot="1" x14ac:dyDescent="0.3">
      <c r="A538" s="163" t="str">
        <f ca="1">CONCATENATE(INDIRECT("R[-3]C[0]",FALSE),"celkem")</f>
        <v>437celkem</v>
      </c>
      <c r="B538" s="164"/>
      <c r="C538" s="164" t="str">
        <f ca="1">INDIRECT("R[-1]C[12]",FALSE)</f>
        <v>Police</v>
      </c>
      <c r="D538" s="165"/>
      <c r="E538" s="164"/>
      <c r="F538" s="165"/>
      <c r="G538" s="231"/>
      <c r="H538" s="166"/>
      <c r="I538" s="167"/>
      <c r="J538" s="168" t="str">
        <f ca="1">INDIRECT("R[-2]C[0]",FALSE)</f>
        <v>V+</v>
      </c>
      <c r="K538" s="169"/>
      <c r="L538" s="170"/>
      <c r="M538" s="171"/>
      <c r="N538" s="170"/>
      <c r="O538" s="172"/>
      <c r="P538" s="164"/>
      <c r="Q538" s="173">
        <f>SUM(Q528:Q537)</f>
        <v>0.30694444444444435</v>
      </c>
      <c r="R538" s="173">
        <f t="shared" ref="R538:T538" si="483">SUM(R528:R537)</f>
        <v>3.055555555555578E-2</v>
      </c>
      <c r="S538" s="173">
        <f t="shared" si="483"/>
        <v>0.33750000000000013</v>
      </c>
      <c r="T538" s="173">
        <f t="shared" si="483"/>
        <v>0.20208333333333317</v>
      </c>
      <c r="U538" s="174">
        <f>SUM(U528:U537)</f>
        <v>284.30000000000007</v>
      </c>
      <c r="V538" s="175"/>
      <c r="W538" s="176">
        <f>SUM(W528:W537)</f>
        <v>58281.5</v>
      </c>
      <c r="Z538" s="135"/>
      <c r="AA538" s="135"/>
    </row>
    <row r="539" spans="1:27" x14ac:dyDescent="0.25">
      <c r="A539" s="177"/>
      <c r="D539" s="178"/>
      <c r="F539" s="178"/>
      <c r="H539" s="179"/>
      <c r="I539" s="180"/>
      <c r="J539" s="181"/>
      <c r="K539" s="182"/>
      <c r="L539" s="183"/>
      <c r="M539" s="136"/>
      <c r="N539" s="183"/>
      <c r="O539" s="184"/>
      <c r="Q539" s="185"/>
      <c r="R539" s="185"/>
      <c r="S539" s="185"/>
      <c r="T539" s="185"/>
      <c r="U539" s="182"/>
      <c r="W539" s="182"/>
      <c r="Z539" s="135"/>
      <c r="AA539" s="135"/>
    </row>
    <row r="540" spans="1:27" ht="15.75" thickBot="1" x14ac:dyDescent="0.3">
      <c r="I540" s="135"/>
      <c r="J540" s="135"/>
      <c r="K540" s="135"/>
      <c r="Z540" s="135"/>
      <c r="AA540" s="135"/>
    </row>
    <row r="541" spans="1:27" x14ac:dyDescent="0.25">
      <c r="A541" s="138">
        <v>438</v>
      </c>
      <c r="B541" s="139">
        <v>4038</v>
      </c>
      <c r="C541" s="139" t="s">
        <v>21</v>
      </c>
      <c r="D541" s="139"/>
      <c r="E541" s="140" t="str">
        <f>CONCATENATE(C541,D541)</f>
        <v>X</v>
      </c>
      <c r="F541" s="139" t="s">
        <v>97</v>
      </c>
      <c r="G541" s="229">
        <v>6</v>
      </c>
      <c r="H541" s="139" t="str">
        <f>CONCATENATE(F541,"/",G541)</f>
        <v>XXX330/6</v>
      </c>
      <c r="I541" s="190" t="s">
        <v>29</v>
      </c>
      <c r="J541" s="142" t="s">
        <v>29</v>
      </c>
      <c r="K541" s="143">
        <v>0.20833333333333334</v>
      </c>
      <c r="L541" s="144">
        <v>0.21180555555555555</v>
      </c>
      <c r="M541" s="145" t="s">
        <v>90</v>
      </c>
      <c r="N541" s="144">
        <v>0.24652777777777779</v>
      </c>
      <c r="O541" s="145" t="s">
        <v>26</v>
      </c>
      <c r="P541" s="139" t="str">
        <f t="shared" ref="P541:P547" si="484">IF(M542=O541,"OK","POZOR")</f>
        <v>OK</v>
      </c>
      <c r="Q541" s="146">
        <f t="shared" ref="Q541:Q548" si="485">IF(ISNUMBER(G541),N541-L541,IF(F541="přejezd",N541-L541,0))</f>
        <v>3.4722222222222238E-2</v>
      </c>
      <c r="R541" s="146">
        <f t="shared" ref="R541:R548" si="486">IF(ISNUMBER(G541),L541-K541,0)</f>
        <v>3.4722222222222099E-3</v>
      </c>
      <c r="S541" s="146">
        <f t="shared" ref="S541:S548" si="487">Q541+R541</f>
        <v>3.8194444444444448E-2</v>
      </c>
      <c r="T541" s="146"/>
      <c r="U541" s="139">
        <v>31.8</v>
      </c>
      <c r="V541" s="139">
        <f>INDEX('Počty dní'!A:E,MATCH(E541,'Počty dní'!C:C,0),4)</f>
        <v>205</v>
      </c>
      <c r="W541" s="147">
        <f>V541*U541</f>
        <v>6519</v>
      </c>
      <c r="Z541" s="135"/>
      <c r="AA541" s="135"/>
    </row>
    <row r="542" spans="1:27" x14ac:dyDescent="0.25">
      <c r="A542" s="148">
        <v>438</v>
      </c>
      <c r="B542" s="149">
        <v>4038</v>
      </c>
      <c r="C542" s="149" t="s">
        <v>21</v>
      </c>
      <c r="D542" s="149"/>
      <c r="E542" s="150" t="str">
        <f t="shared" ref="E542" si="488">CONCATENATE(C542,D542)</f>
        <v>X</v>
      </c>
      <c r="F542" s="149" t="s">
        <v>97</v>
      </c>
      <c r="G542" s="230">
        <v>5</v>
      </c>
      <c r="H542" s="149" t="str">
        <f t="shared" ref="H542" si="489">CONCATENATE(F542,"/",G542)</f>
        <v>XXX330/5</v>
      </c>
      <c r="I542" s="191" t="s">
        <v>27</v>
      </c>
      <c r="J542" s="152" t="s">
        <v>29</v>
      </c>
      <c r="K542" s="153">
        <v>0.24791666666666667</v>
      </c>
      <c r="L542" s="154">
        <v>0.25138888888888888</v>
      </c>
      <c r="M542" s="155" t="s">
        <v>26</v>
      </c>
      <c r="N542" s="154">
        <v>0.28472222222222221</v>
      </c>
      <c r="O542" s="155" t="s">
        <v>90</v>
      </c>
      <c r="P542" s="149" t="str">
        <f t="shared" si="484"/>
        <v>OK</v>
      </c>
      <c r="Q542" s="156">
        <f t="shared" si="485"/>
        <v>3.3333333333333326E-2</v>
      </c>
      <c r="R542" s="156">
        <f t="shared" si="486"/>
        <v>3.4722222222222099E-3</v>
      </c>
      <c r="S542" s="156">
        <f t="shared" si="487"/>
        <v>3.6805555555555536E-2</v>
      </c>
      <c r="T542" s="156">
        <f t="shared" ref="T542:T548" si="490">K542-N541</f>
        <v>1.388888888888884E-3</v>
      </c>
      <c r="U542" s="149">
        <v>31.8</v>
      </c>
      <c r="V542" s="149">
        <f>INDEX('Počty dní'!A:E,MATCH(E542,'Počty dní'!C:C,0),4)</f>
        <v>205</v>
      </c>
      <c r="W542" s="157">
        <f t="shared" ref="W542" si="491">V542*U542</f>
        <v>6519</v>
      </c>
      <c r="Z542" s="135"/>
      <c r="AA542" s="135"/>
    </row>
    <row r="543" spans="1:27" x14ac:dyDescent="0.25">
      <c r="A543" s="148">
        <v>438</v>
      </c>
      <c r="B543" s="149">
        <v>4038</v>
      </c>
      <c r="C543" s="149" t="s">
        <v>21</v>
      </c>
      <c r="D543" s="149"/>
      <c r="E543" s="150" t="str">
        <f t="shared" ref="E543:E548" si="492">CONCATENATE(C543,D543)</f>
        <v>X</v>
      </c>
      <c r="F543" s="149" t="s">
        <v>97</v>
      </c>
      <c r="G543" s="230">
        <v>16</v>
      </c>
      <c r="H543" s="149" t="str">
        <f t="shared" ref="H543:H548" si="493">CONCATENATE(F543,"/",G543)</f>
        <v>XXX330/16</v>
      </c>
      <c r="I543" s="191" t="s">
        <v>29</v>
      </c>
      <c r="J543" s="152" t="s">
        <v>29</v>
      </c>
      <c r="K543" s="153">
        <v>0.29166666666666669</v>
      </c>
      <c r="L543" s="154">
        <v>0.2951388888888889</v>
      </c>
      <c r="M543" s="155" t="s">
        <v>90</v>
      </c>
      <c r="N543" s="154">
        <v>0.3298611111111111</v>
      </c>
      <c r="O543" s="155" t="s">
        <v>26</v>
      </c>
      <c r="P543" s="149" t="str">
        <f t="shared" si="484"/>
        <v>OK</v>
      </c>
      <c r="Q543" s="156">
        <f t="shared" si="485"/>
        <v>3.472222222222221E-2</v>
      </c>
      <c r="R543" s="156">
        <f t="shared" si="486"/>
        <v>3.4722222222222099E-3</v>
      </c>
      <c r="S543" s="156">
        <f t="shared" si="487"/>
        <v>3.819444444444442E-2</v>
      </c>
      <c r="T543" s="156">
        <f t="shared" si="490"/>
        <v>6.9444444444444753E-3</v>
      </c>
      <c r="U543" s="149">
        <v>31.8</v>
      </c>
      <c r="V543" s="149">
        <f>INDEX('Počty dní'!A:E,MATCH(E543,'Počty dní'!C:C,0),4)</f>
        <v>205</v>
      </c>
      <c r="W543" s="157">
        <f t="shared" ref="W543:W548" si="494">V543*U543</f>
        <v>6519</v>
      </c>
      <c r="Z543" s="135"/>
      <c r="AA543" s="135"/>
    </row>
    <row r="544" spans="1:27" x14ac:dyDescent="0.25">
      <c r="A544" s="148">
        <v>438</v>
      </c>
      <c r="B544" s="149">
        <v>4038</v>
      </c>
      <c r="C544" s="149" t="s">
        <v>21</v>
      </c>
      <c r="D544" s="149"/>
      <c r="E544" s="150" t="str">
        <f t="shared" si="492"/>
        <v>X</v>
      </c>
      <c r="F544" s="149" t="s">
        <v>117</v>
      </c>
      <c r="G544" s="230">
        <v>11</v>
      </c>
      <c r="H544" s="149" t="str">
        <f t="shared" si="493"/>
        <v>XXX403/11</v>
      </c>
      <c r="I544" s="191" t="s">
        <v>27</v>
      </c>
      <c r="J544" s="152" t="s">
        <v>29</v>
      </c>
      <c r="K544" s="153">
        <v>0.53333333333333333</v>
      </c>
      <c r="L544" s="154">
        <v>0.53680555555555554</v>
      </c>
      <c r="M544" s="155" t="s">
        <v>26</v>
      </c>
      <c r="N544" s="154">
        <v>0.57708333333333328</v>
      </c>
      <c r="O544" s="155" t="s">
        <v>101</v>
      </c>
      <c r="P544" s="149" t="str">
        <f t="shared" si="484"/>
        <v>OK</v>
      </c>
      <c r="Q544" s="156">
        <f t="shared" si="485"/>
        <v>4.0277777777777746E-2</v>
      </c>
      <c r="R544" s="156">
        <f t="shared" si="486"/>
        <v>3.4722222222222099E-3</v>
      </c>
      <c r="S544" s="156">
        <f t="shared" si="487"/>
        <v>4.3749999999999956E-2</v>
      </c>
      <c r="T544" s="156">
        <f t="shared" si="490"/>
        <v>0.20347222222222222</v>
      </c>
      <c r="U544" s="149">
        <v>40.5</v>
      </c>
      <c r="V544" s="149">
        <f>INDEX('Počty dní'!A:E,MATCH(E544,'Počty dní'!C:C,0),4)</f>
        <v>205</v>
      </c>
      <c r="W544" s="157">
        <f t="shared" si="494"/>
        <v>8302.5</v>
      </c>
      <c r="Z544" s="135"/>
      <c r="AA544" s="135"/>
    </row>
    <row r="545" spans="1:27" x14ac:dyDescent="0.25">
      <c r="A545" s="148">
        <v>438</v>
      </c>
      <c r="B545" s="149">
        <v>4038</v>
      </c>
      <c r="C545" s="149" t="s">
        <v>21</v>
      </c>
      <c r="D545" s="149">
        <v>25</v>
      </c>
      <c r="E545" s="150" t="str">
        <f t="shared" si="492"/>
        <v>X25</v>
      </c>
      <c r="F545" s="149" t="s">
        <v>117</v>
      </c>
      <c r="G545" s="230">
        <v>18</v>
      </c>
      <c r="H545" s="149" t="str">
        <f t="shared" si="493"/>
        <v>XXX403/18</v>
      </c>
      <c r="I545" s="191" t="s">
        <v>28</v>
      </c>
      <c r="J545" s="152" t="s">
        <v>29</v>
      </c>
      <c r="K545" s="153">
        <v>0.57777777777777783</v>
      </c>
      <c r="L545" s="154">
        <v>0.57986111111111105</v>
      </c>
      <c r="M545" s="155" t="s">
        <v>101</v>
      </c>
      <c r="N545" s="154">
        <v>0.61388888888888882</v>
      </c>
      <c r="O545" s="155" t="s">
        <v>26</v>
      </c>
      <c r="P545" s="149" t="str">
        <f t="shared" si="484"/>
        <v>OK</v>
      </c>
      <c r="Q545" s="156">
        <f t="shared" si="485"/>
        <v>3.4027777777777768E-2</v>
      </c>
      <c r="R545" s="156">
        <f t="shared" si="486"/>
        <v>2.0833333333332149E-3</v>
      </c>
      <c r="S545" s="156">
        <f t="shared" si="487"/>
        <v>3.6111111111110983E-2</v>
      </c>
      <c r="T545" s="156">
        <f t="shared" si="490"/>
        <v>6.94444444444553E-4</v>
      </c>
      <c r="U545" s="149">
        <v>32.9</v>
      </c>
      <c r="V545" s="149">
        <f>INDEX('Počty dní'!A:E,MATCH(E545,'Počty dní'!C:C,0),4)</f>
        <v>205</v>
      </c>
      <c r="W545" s="157">
        <f t="shared" si="494"/>
        <v>6744.5</v>
      </c>
      <c r="Z545" s="135"/>
      <c r="AA545" s="135"/>
    </row>
    <row r="546" spans="1:27" x14ac:dyDescent="0.25">
      <c r="A546" s="148">
        <v>438</v>
      </c>
      <c r="B546" s="149">
        <v>4038</v>
      </c>
      <c r="C546" s="149" t="s">
        <v>21</v>
      </c>
      <c r="D546" s="149"/>
      <c r="E546" s="150" t="str">
        <f t="shared" si="492"/>
        <v>X</v>
      </c>
      <c r="F546" s="149" t="s">
        <v>97</v>
      </c>
      <c r="G546" s="230">
        <v>29</v>
      </c>
      <c r="H546" s="149" t="str">
        <f t="shared" si="493"/>
        <v>XXX330/29</v>
      </c>
      <c r="I546" s="191" t="s">
        <v>29</v>
      </c>
      <c r="J546" s="152" t="s">
        <v>29</v>
      </c>
      <c r="K546" s="153">
        <v>0.61944444444444446</v>
      </c>
      <c r="L546" s="154">
        <v>0.62638888888888888</v>
      </c>
      <c r="M546" s="155" t="s">
        <v>26</v>
      </c>
      <c r="N546" s="154">
        <v>0.65972222222222221</v>
      </c>
      <c r="O546" s="155" t="s">
        <v>90</v>
      </c>
      <c r="P546" s="149" t="str">
        <f t="shared" si="484"/>
        <v>OK</v>
      </c>
      <c r="Q546" s="156">
        <f t="shared" si="485"/>
        <v>3.3333333333333326E-2</v>
      </c>
      <c r="R546" s="156">
        <f t="shared" si="486"/>
        <v>6.9444444444444198E-3</v>
      </c>
      <c r="S546" s="156">
        <f t="shared" si="487"/>
        <v>4.0277777777777746E-2</v>
      </c>
      <c r="T546" s="156">
        <f t="shared" si="490"/>
        <v>5.5555555555556468E-3</v>
      </c>
      <c r="U546" s="149">
        <v>31.8</v>
      </c>
      <c r="V546" s="149">
        <f>INDEX('Počty dní'!A:E,MATCH(E546,'Počty dní'!C:C,0),4)</f>
        <v>205</v>
      </c>
      <c r="W546" s="157">
        <f t="shared" si="494"/>
        <v>6519</v>
      </c>
      <c r="Z546" s="135"/>
      <c r="AA546" s="135"/>
    </row>
    <row r="547" spans="1:27" x14ac:dyDescent="0.25">
      <c r="A547" s="148">
        <v>438</v>
      </c>
      <c r="B547" s="149">
        <v>4038</v>
      </c>
      <c r="C547" s="149" t="s">
        <v>21</v>
      </c>
      <c r="D547" s="149"/>
      <c r="E547" s="150" t="str">
        <f t="shared" si="492"/>
        <v>X</v>
      </c>
      <c r="F547" s="149" t="s">
        <v>97</v>
      </c>
      <c r="G547" s="230">
        <v>38</v>
      </c>
      <c r="H547" s="149" t="str">
        <f t="shared" si="493"/>
        <v>XXX330/38</v>
      </c>
      <c r="I547" s="191" t="s">
        <v>27</v>
      </c>
      <c r="J547" s="152" t="s">
        <v>29</v>
      </c>
      <c r="K547" s="153">
        <v>0.66805555555555562</v>
      </c>
      <c r="L547" s="154">
        <v>0.67013888888888884</v>
      </c>
      <c r="M547" s="155" t="s">
        <v>90</v>
      </c>
      <c r="N547" s="154">
        <v>0.70486111111111116</v>
      </c>
      <c r="O547" s="155" t="s">
        <v>26</v>
      </c>
      <c r="P547" s="149" t="str">
        <f t="shared" si="484"/>
        <v>OK</v>
      </c>
      <c r="Q547" s="156">
        <f t="shared" si="485"/>
        <v>3.4722222222222321E-2</v>
      </c>
      <c r="R547" s="156">
        <f t="shared" si="486"/>
        <v>2.0833333333332149E-3</v>
      </c>
      <c r="S547" s="156">
        <f t="shared" si="487"/>
        <v>3.6805555555555536E-2</v>
      </c>
      <c r="T547" s="156">
        <f t="shared" si="490"/>
        <v>8.3333333333334147E-3</v>
      </c>
      <c r="U547" s="149">
        <v>31.8</v>
      </c>
      <c r="V547" s="149">
        <f>INDEX('Počty dní'!A:E,MATCH(E547,'Počty dní'!C:C,0),4)</f>
        <v>205</v>
      </c>
      <c r="W547" s="157">
        <f t="shared" si="494"/>
        <v>6519</v>
      </c>
      <c r="Z547" s="135"/>
      <c r="AA547" s="135"/>
    </row>
    <row r="548" spans="1:27" ht="15.75" thickBot="1" x14ac:dyDescent="0.3">
      <c r="A548" s="148">
        <v>438</v>
      </c>
      <c r="B548" s="149">
        <v>4038</v>
      </c>
      <c r="C548" s="149" t="s">
        <v>21</v>
      </c>
      <c r="D548" s="149"/>
      <c r="E548" s="150" t="str">
        <f t="shared" si="492"/>
        <v>X</v>
      </c>
      <c r="F548" s="149" t="s">
        <v>97</v>
      </c>
      <c r="G548" s="230">
        <v>37</v>
      </c>
      <c r="H548" s="149" t="str">
        <f t="shared" si="493"/>
        <v>XXX330/37</v>
      </c>
      <c r="I548" s="191" t="s">
        <v>27</v>
      </c>
      <c r="J548" s="152" t="s">
        <v>29</v>
      </c>
      <c r="K548" s="153">
        <v>0.74791666666666667</v>
      </c>
      <c r="L548" s="154">
        <v>0.75138888888888899</v>
      </c>
      <c r="M548" s="155" t="s">
        <v>26</v>
      </c>
      <c r="N548" s="154">
        <v>0.78472222222222221</v>
      </c>
      <c r="O548" s="155" t="s">
        <v>90</v>
      </c>
      <c r="P548" s="149"/>
      <c r="Q548" s="156">
        <f t="shared" si="485"/>
        <v>3.3333333333333215E-2</v>
      </c>
      <c r="R548" s="156">
        <f t="shared" si="486"/>
        <v>3.4722222222223209E-3</v>
      </c>
      <c r="S548" s="156">
        <f t="shared" si="487"/>
        <v>3.6805555555555536E-2</v>
      </c>
      <c r="T548" s="156">
        <f t="shared" si="490"/>
        <v>4.3055555555555514E-2</v>
      </c>
      <c r="U548" s="149">
        <v>31.8</v>
      </c>
      <c r="V548" s="149">
        <f>INDEX('Počty dní'!A:E,MATCH(E548,'Počty dní'!C:C,0),4)</f>
        <v>205</v>
      </c>
      <c r="W548" s="157">
        <f t="shared" si="494"/>
        <v>6519</v>
      </c>
      <c r="Z548" s="135"/>
      <c r="AA548" s="135"/>
    </row>
    <row r="549" spans="1:27" ht="15.75" thickBot="1" x14ac:dyDescent="0.3">
      <c r="A549" s="163" t="str">
        <f ca="1">CONCATENATE(INDIRECT("R[-3]C[0]",FALSE),"celkem")</f>
        <v>438celkem</v>
      </c>
      <c r="B549" s="164"/>
      <c r="C549" s="164" t="str">
        <f ca="1">INDIRECT("R[-1]C[12]",FALSE)</f>
        <v>Telč,,aut.nádr.</v>
      </c>
      <c r="D549" s="165"/>
      <c r="E549" s="164"/>
      <c r="F549" s="165"/>
      <c r="G549" s="231"/>
      <c r="H549" s="166"/>
      <c r="I549" s="167"/>
      <c r="J549" s="168" t="str">
        <f ca="1">INDIRECT("R[-2]C[0]",FALSE)</f>
        <v>V+</v>
      </c>
      <c r="K549" s="169"/>
      <c r="L549" s="170"/>
      <c r="M549" s="171"/>
      <c r="N549" s="170"/>
      <c r="O549" s="172"/>
      <c r="P549" s="164"/>
      <c r="Q549" s="173">
        <f>SUM(Q541:Q548)</f>
        <v>0.27847222222222212</v>
      </c>
      <c r="R549" s="173">
        <f>SUM(R541:R548)</f>
        <v>2.847222222222201E-2</v>
      </c>
      <c r="S549" s="173">
        <f>SUM(S541:S548)</f>
        <v>0.30694444444444413</v>
      </c>
      <c r="T549" s="173">
        <f>SUM(T541:T548)</f>
        <v>0.26944444444444471</v>
      </c>
      <c r="U549" s="174">
        <f>SUM(U541:U548)</f>
        <v>264.20000000000005</v>
      </c>
      <c r="V549" s="175"/>
      <c r="W549" s="176">
        <f>SUM(W541:W548)</f>
        <v>54161</v>
      </c>
      <c r="Z549" s="135"/>
      <c r="AA549" s="135"/>
    </row>
    <row r="550" spans="1:27" x14ac:dyDescent="0.25">
      <c r="E550" s="210"/>
      <c r="K550" s="211"/>
      <c r="L550" s="187"/>
      <c r="M550" s="188"/>
      <c r="N550" s="187"/>
      <c r="O550" s="188"/>
      <c r="Q550" s="212"/>
      <c r="R550" s="212"/>
      <c r="S550" s="212"/>
      <c r="T550" s="212"/>
      <c r="Z550" s="135"/>
      <c r="AA550" s="135"/>
    </row>
    <row r="551" spans="1:27" ht="15.75" thickBot="1" x14ac:dyDescent="0.3">
      <c r="I551" s="135"/>
      <c r="J551" s="135"/>
      <c r="K551" s="135"/>
      <c r="Z551" s="135"/>
      <c r="AA551" s="135"/>
    </row>
    <row r="552" spans="1:27" x14ac:dyDescent="0.25">
      <c r="A552" s="138">
        <v>439</v>
      </c>
      <c r="B552" s="139">
        <v>4039</v>
      </c>
      <c r="C552" s="139" t="s">
        <v>21</v>
      </c>
      <c r="D552" s="139"/>
      <c r="E552" s="140" t="str">
        <f t="shared" ref="E552:E555" si="495">CONCATENATE(C552,D552)</f>
        <v>X</v>
      </c>
      <c r="F552" s="139" t="s">
        <v>97</v>
      </c>
      <c r="G552" s="229">
        <v>2</v>
      </c>
      <c r="H552" s="139" t="str">
        <f t="shared" ref="H552:H555" si="496">CONCATENATE(F552,"/",G552)</f>
        <v>XXX330/2</v>
      </c>
      <c r="I552" s="190" t="s">
        <v>29</v>
      </c>
      <c r="J552" s="142" t="s">
        <v>29</v>
      </c>
      <c r="K552" s="143">
        <v>0.17013888888888887</v>
      </c>
      <c r="L552" s="144">
        <v>0.17361111111111113</v>
      </c>
      <c r="M552" s="145" t="s">
        <v>90</v>
      </c>
      <c r="N552" s="144">
        <v>0.20833333333333334</v>
      </c>
      <c r="O552" s="145" t="s">
        <v>26</v>
      </c>
      <c r="P552" s="139" t="str">
        <f t="shared" ref="P552:P559" si="497">IF(M553=O552,"OK","POZOR")</f>
        <v>OK</v>
      </c>
      <c r="Q552" s="146">
        <f t="shared" ref="Q552:Q561" si="498">IF(ISNUMBER(G552),N552-L552,IF(F552="přejezd",N552-L552,0))</f>
        <v>3.472222222222221E-2</v>
      </c>
      <c r="R552" s="146">
        <f t="shared" ref="R552:R561" si="499">IF(ISNUMBER(G552),L552-K552,0)</f>
        <v>3.4722222222222654E-3</v>
      </c>
      <c r="S552" s="146">
        <f t="shared" ref="S552:S561" si="500">Q552+R552</f>
        <v>3.8194444444444475E-2</v>
      </c>
      <c r="T552" s="146"/>
      <c r="U552" s="139">
        <v>31.8</v>
      </c>
      <c r="V552" s="139">
        <f>INDEX('Počty dní'!A:E,MATCH(E552,'Počty dní'!C:C,0),4)</f>
        <v>205</v>
      </c>
      <c r="W552" s="147">
        <f t="shared" ref="W552:W555" si="501">V552*U552</f>
        <v>6519</v>
      </c>
      <c r="Z552" s="135"/>
      <c r="AA552" s="135"/>
    </row>
    <row r="553" spans="1:27" x14ac:dyDescent="0.25">
      <c r="A553" s="148">
        <v>439</v>
      </c>
      <c r="B553" s="149">
        <v>4039</v>
      </c>
      <c r="C553" s="149" t="s">
        <v>21</v>
      </c>
      <c r="D553" s="149"/>
      <c r="E553" s="150" t="str">
        <f t="shared" si="495"/>
        <v>X</v>
      </c>
      <c r="F553" s="149" t="s">
        <v>97</v>
      </c>
      <c r="G553" s="230">
        <v>1</v>
      </c>
      <c r="H553" s="149" t="str">
        <f t="shared" si="496"/>
        <v>XXX330/1</v>
      </c>
      <c r="I553" s="191" t="s">
        <v>28</v>
      </c>
      <c r="J553" s="152" t="s">
        <v>29</v>
      </c>
      <c r="K553" s="153">
        <v>0.20972222222222223</v>
      </c>
      <c r="L553" s="154">
        <v>0.21180555555555555</v>
      </c>
      <c r="M553" s="155" t="s">
        <v>26</v>
      </c>
      <c r="N553" s="154">
        <v>0.24305555555555555</v>
      </c>
      <c r="O553" s="155" t="s">
        <v>90</v>
      </c>
      <c r="P553" s="149" t="str">
        <f t="shared" si="497"/>
        <v>OK</v>
      </c>
      <c r="Q553" s="156">
        <f t="shared" si="498"/>
        <v>3.125E-2</v>
      </c>
      <c r="R553" s="156">
        <f t="shared" si="499"/>
        <v>2.0833333333333259E-3</v>
      </c>
      <c r="S553" s="156">
        <f t="shared" si="500"/>
        <v>3.3333333333333326E-2</v>
      </c>
      <c r="T553" s="156">
        <f t="shared" ref="T553:T559" si="502">K553-N552</f>
        <v>1.388888888888884E-3</v>
      </c>
      <c r="U553" s="149">
        <v>31.8</v>
      </c>
      <c r="V553" s="149">
        <f>INDEX('Počty dní'!A:E,MATCH(E553,'Počty dní'!C:C,0),4)</f>
        <v>205</v>
      </c>
      <c r="W553" s="157">
        <f t="shared" si="501"/>
        <v>6519</v>
      </c>
      <c r="Z553" s="135"/>
      <c r="AA553" s="135"/>
    </row>
    <row r="554" spans="1:27" x14ac:dyDescent="0.25">
      <c r="A554" s="148">
        <v>439</v>
      </c>
      <c r="B554" s="149">
        <v>4039</v>
      </c>
      <c r="C554" s="149" t="s">
        <v>21</v>
      </c>
      <c r="D554" s="149">
        <v>25</v>
      </c>
      <c r="E554" s="150" t="str">
        <f t="shared" si="495"/>
        <v>X25</v>
      </c>
      <c r="F554" s="149" t="s">
        <v>97</v>
      </c>
      <c r="G554" s="230">
        <v>14</v>
      </c>
      <c r="H554" s="149" t="str">
        <f t="shared" si="496"/>
        <v>XXX330/14</v>
      </c>
      <c r="I554" s="191" t="s">
        <v>29</v>
      </c>
      <c r="J554" s="152" t="s">
        <v>29</v>
      </c>
      <c r="K554" s="153">
        <v>0.27777777777777779</v>
      </c>
      <c r="L554" s="154">
        <v>0.28125</v>
      </c>
      <c r="M554" s="155" t="s">
        <v>90</v>
      </c>
      <c r="N554" s="154">
        <v>0.31597222222222221</v>
      </c>
      <c r="O554" s="155" t="s">
        <v>26</v>
      </c>
      <c r="P554" s="149" t="str">
        <f t="shared" si="497"/>
        <v>OK</v>
      </c>
      <c r="Q554" s="156">
        <f t="shared" si="498"/>
        <v>3.472222222222221E-2</v>
      </c>
      <c r="R554" s="156">
        <f t="shared" si="499"/>
        <v>3.4722222222222099E-3</v>
      </c>
      <c r="S554" s="156">
        <f t="shared" si="500"/>
        <v>3.819444444444442E-2</v>
      </c>
      <c r="T554" s="156">
        <f t="shared" si="502"/>
        <v>3.4722222222222238E-2</v>
      </c>
      <c r="U554" s="149">
        <v>31.8</v>
      </c>
      <c r="V554" s="149">
        <f>INDEX('Počty dní'!A:E,MATCH(E554,'Počty dní'!C:C,0),4)</f>
        <v>205</v>
      </c>
      <c r="W554" s="157">
        <f t="shared" si="501"/>
        <v>6519</v>
      </c>
      <c r="Z554" s="135"/>
      <c r="AA554" s="135"/>
    </row>
    <row r="555" spans="1:27" x14ac:dyDescent="0.25">
      <c r="A555" s="148">
        <v>439</v>
      </c>
      <c r="B555" s="149">
        <v>4039</v>
      </c>
      <c r="C555" s="149" t="s">
        <v>21</v>
      </c>
      <c r="D555" s="149"/>
      <c r="E555" s="150" t="str">
        <f t="shared" si="495"/>
        <v>X</v>
      </c>
      <c r="F555" s="149" t="s">
        <v>97</v>
      </c>
      <c r="G555" s="230">
        <v>13</v>
      </c>
      <c r="H555" s="149" t="str">
        <f t="shared" si="496"/>
        <v>XXX330/13</v>
      </c>
      <c r="I555" s="191" t="s">
        <v>27</v>
      </c>
      <c r="J555" s="152" t="s">
        <v>29</v>
      </c>
      <c r="K555" s="153">
        <v>0.33124999999999999</v>
      </c>
      <c r="L555" s="154">
        <v>0.3347222222222222</v>
      </c>
      <c r="M555" s="155" t="s">
        <v>26</v>
      </c>
      <c r="N555" s="154">
        <v>0.36805555555555558</v>
      </c>
      <c r="O555" s="155" t="s">
        <v>90</v>
      </c>
      <c r="P555" s="149" t="str">
        <f t="shared" si="497"/>
        <v>OK</v>
      </c>
      <c r="Q555" s="156">
        <f t="shared" si="498"/>
        <v>3.3333333333333381E-2</v>
      </c>
      <c r="R555" s="156">
        <f t="shared" si="499"/>
        <v>3.4722222222222099E-3</v>
      </c>
      <c r="S555" s="156">
        <f t="shared" si="500"/>
        <v>3.6805555555555591E-2</v>
      </c>
      <c r="T555" s="156">
        <f t="shared" si="502"/>
        <v>1.5277777777777779E-2</v>
      </c>
      <c r="U555" s="149">
        <v>31.8</v>
      </c>
      <c r="V555" s="149">
        <f>INDEX('Počty dní'!A:E,MATCH(E555,'Počty dní'!C:C,0),4)</f>
        <v>205</v>
      </c>
      <c r="W555" s="157">
        <f t="shared" si="501"/>
        <v>6519</v>
      </c>
      <c r="Z555" s="135"/>
      <c r="AA555" s="135"/>
    </row>
    <row r="556" spans="1:27" x14ac:dyDescent="0.25">
      <c r="A556" s="148">
        <v>439</v>
      </c>
      <c r="B556" s="149">
        <v>4039</v>
      </c>
      <c r="C556" s="149" t="s">
        <v>21</v>
      </c>
      <c r="D556" s="149"/>
      <c r="E556" s="150" t="str">
        <f t="shared" ref="E556:E557" si="503">CONCATENATE(C556,D556)</f>
        <v>X</v>
      </c>
      <c r="F556" s="149" t="s">
        <v>97</v>
      </c>
      <c r="G556" s="230">
        <v>26</v>
      </c>
      <c r="H556" s="149" t="str">
        <f t="shared" ref="H556:H557" si="504">CONCATENATE(F556,"/",G556)</f>
        <v>XXX330/26</v>
      </c>
      <c r="I556" s="191" t="s">
        <v>27</v>
      </c>
      <c r="J556" s="152" t="s">
        <v>29</v>
      </c>
      <c r="K556" s="153">
        <v>0.52083333333333337</v>
      </c>
      <c r="L556" s="154">
        <v>0.52430555555555558</v>
      </c>
      <c r="M556" s="155" t="s">
        <v>90</v>
      </c>
      <c r="N556" s="154">
        <v>0.56597222222222221</v>
      </c>
      <c r="O556" s="155" t="s">
        <v>99</v>
      </c>
      <c r="P556" s="149" t="str">
        <f t="shared" si="497"/>
        <v>OK</v>
      </c>
      <c r="Q556" s="156">
        <f t="shared" si="498"/>
        <v>4.166666666666663E-2</v>
      </c>
      <c r="R556" s="156">
        <f t="shared" si="499"/>
        <v>3.4722222222222099E-3</v>
      </c>
      <c r="S556" s="156">
        <f t="shared" si="500"/>
        <v>4.513888888888884E-2</v>
      </c>
      <c r="T556" s="156">
        <f t="shared" si="502"/>
        <v>0.15277777777777779</v>
      </c>
      <c r="U556" s="149">
        <v>39.1</v>
      </c>
      <c r="V556" s="149">
        <f>INDEX('Počty dní'!A:E,MATCH(E556,'Počty dní'!C:C,0),4)</f>
        <v>205</v>
      </c>
      <c r="W556" s="157">
        <f t="shared" ref="W556:W557" si="505">V556*U556</f>
        <v>8015.5</v>
      </c>
      <c r="Z556" s="135"/>
      <c r="AA556" s="135"/>
    </row>
    <row r="557" spans="1:27" x14ac:dyDescent="0.25">
      <c r="A557" s="148">
        <v>439</v>
      </c>
      <c r="B557" s="149">
        <v>4039</v>
      </c>
      <c r="C557" s="149" t="s">
        <v>21</v>
      </c>
      <c r="D557" s="149"/>
      <c r="E557" s="150" t="str">
        <f t="shared" si="503"/>
        <v>X</v>
      </c>
      <c r="F557" s="149" t="s">
        <v>97</v>
      </c>
      <c r="G557" s="230">
        <v>27</v>
      </c>
      <c r="H557" s="149" t="str">
        <f t="shared" si="504"/>
        <v>XXX330/27</v>
      </c>
      <c r="I557" s="191" t="s">
        <v>29</v>
      </c>
      <c r="J557" s="152" t="s">
        <v>29</v>
      </c>
      <c r="K557" s="153">
        <v>0.59375</v>
      </c>
      <c r="L557" s="154">
        <v>0.59513888888888888</v>
      </c>
      <c r="M557" s="155" t="s">
        <v>99</v>
      </c>
      <c r="N557" s="154">
        <v>0.63888888888888895</v>
      </c>
      <c r="O557" s="155" t="s">
        <v>90</v>
      </c>
      <c r="P557" s="149" t="str">
        <f t="shared" si="497"/>
        <v>OK</v>
      </c>
      <c r="Q557" s="156">
        <f t="shared" si="498"/>
        <v>4.3750000000000067E-2</v>
      </c>
      <c r="R557" s="156">
        <f t="shared" si="499"/>
        <v>1.388888888888884E-3</v>
      </c>
      <c r="S557" s="156">
        <f t="shared" si="500"/>
        <v>4.5138888888888951E-2</v>
      </c>
      <c r="T557" s="156">
        <f t="shared" si="502"/>
        <v>2.777777777777779E-2</v>
      </c>
      <c r="U557" s="149">
        <v>39.1</v>
      </c>
      <c r="V557" s="149">
        <f>INDEX('Počty dní'!A:E,MATCH(E557,'Počty dní'!C:C,0),4)</f>
        <v>205</v>
      </c>
      <c r="W557" s="157">
        <f t="shared" si="505"/>
        <v>8015.5</v>
      </c>
      <c r="Z557" s="135"/>
      <c r="AA557" s="135"/>
    </row>
    <row r="558" spans="1:27" x14ac:dyDescent="0.25">
      <c r="A558" s="148">
        <v>439</v>
      </c>
      <c r="B558" s="149">
        <v>4039</v>
      </c>
      <c r="C558" s="149" t="s">
        <v>21</v>
      </c>
      <c r="D558" s="149"/>
      <c r="E558" s="150" t="str">
        <f>CONCATENATE(C558,D558)</f>
        <v>X</v>
      </c>
      <c r="F558" s="149" t="s">
        <v>119</v>
      </c>
      <c r="G558" s="230">
        <v>18</v>
      </c>
      <c r="H558" s="149" t="str">
        <f>CONCATENATE(F558,"/",G558)</f>
        <v>XXX402/18</v>
      </c>
      <c r="I558" s="191" t="s">
        <v>28</v>
      </c>
      <c r="J558" s="152" t="s">
        <v>29</v>
      </c>
      <c r="K558" s="153">
        <v>0.64236111111111105</v>
      </c>
      <c r="L558" s="154">
        <v>0.64583333333333337</v>
      </c>
      <c r="M558" s="155" t="s">
        <v>90</v>
      </c>
      <c r="N558" s="154">
        <v>0.68055555555555547</v>
      </c>
      <c r="O558" s="155" t="s">
        <v>26</v>
      </c>
      <c r="P558" s="149" t="str">
        <f t="shared" si="497"/>
        <v>OK</v>
      </c>
      <c r="Q558" s="156">
        <f t="shared" si="498"/>
        <v>3.4722222222222099E-2</v>
      </c>
      <c r="R558" s="156">
        <f t="shared" si="499"/>
        <v>3.4722222222223209E-3</v>
      </c>
      <c r="S558" s="156">
        <f t="shared" si="500"/>
        <v>3.819444444444442E-2</v>
      </c>
      <c r="T558" s="156">
        <f t="shared" si="502"/>
        <v>3.4722222222220989E-3</v>
      </c>
      <c r="U558" s="149">
        <v>30.8</v>
      </c>
      <c r="V558" s="149">
        <f>INDEX('Počty dní'!A:E,MATCH(E558,'Počty dní'!C:C,0),4)</f>
        <v>205</v>
      </c>
      <c r="W558" s="157">
        <f>V558*U558</f>
        <v>6314</v>
      </c>
      <c r="Z558" s="135"/>
      <c r="AA558" s="135"/>
    </row>
    <row r="559" spans="1:27" x14ac:dyDescent="0.25">
      <c r="A559" s="148">
        <v>439</v>
      </c>
      <c r="B559" s="149">
        <v>4039</v>
      </c>
      <c r="C559" s="149" t="s">
        <v>21</v>
      </c>
      <c r="D559" s="149"/>
      <c r="E559" s="150" t="str">
        <f>CONCATENATE(C559,D559)</f>
        <v>X</v>
      </c>
      <c r="F559" s="149" t="s">
        <v>97</v>
      </c>
      <c r="G559" s="230">
        <v>35</v>
      </c>
      <c r="H559" s="149" t="str">
        <f>CONCATENATE(F559,"/",G559)</f>
        <v>XXX330/35</v>
      </c>
      <c r="I559" s="191" t="s">
        <v>29</v>
      </c>
      <c r="J559" s="152" t="s">
        <v>29</v>
      </c>
      <c r="K559" s="153">
        <v>0.70277777777777783</v>
      </c>
      <c r="L559" s="154">
        <v>0.70972222222222225</v>
      </c>
      <c r="M559" s="155" t="s">
        <v>26</v>
      </c>
      <c r="N559" s="154">
        <v>0.74305555555555547</v>
      </c>
      <c r="O559" s="155" t="s">
        <v>90</v>
      </c>
      <c r="P559" s="149" t="str">
        <f t="shared" si="497"/>
        <v>OK</v>
      </c>
      <c r="Q559" s="156">
        <f t="shared" si="498"/>
        <v>3.3333333333333215E-2</v>
      </c>
      <c r="R559" s="156">
        <f t="shared" si="499"/>
        <v>6.9444444444444198E-3</v>
      </c>
      <c r="S559" s="156">
        <f t="shared" si="500"/>
        <v>4.0277777777777635E-2</v>
      </c>
      <c r="T559" s="156">
        <f t="shared" si="502"/>
        <v>2.2222222222222365E-2</v>
      </c>
      <c r="U559" s="149">
        <v>31.8</v>
      </c>
      <c r="V559" s="149">
        <f>INDEX('Počty dní'!A:E,MATCH(E559,'Počty dní'!C:C,0),4)</f>
        <v>205</v>
      </c>
      <c r="W559" s="157">
        <f>V559*U559</f>
        <v>6519</v>
      </c>
      <c r="Z559" s="135"/>
      <c r="AA559" s="135"/>
    </row>
    <row r="560" spans="1:27" x14ac:dyDescent="0.25">
      <c r="A560" s="148">
        <v>439</v>
      </c>
      <c r="B560" s="149">
        <v>4039</v>
      </c>
      <c r="C560" s="149" t="s">
        <v>21</v>
      </c>
      <c r="D560" s="149"/>
      <c r="E560" s="150" t="str">
        <f>CONCATENATE(C560,D560)</f>
        <v>X</v>
      </c>
      <c r="F560" s="149" t="s">
        <v>97</v>
      </c>
      <c r="G560" s="230">
        <v>40</v>
      </c>
      <c r="H560" s="149" t="str">
        <f>CONCATENATE(F560,"/",G560)</f>
        <v>XXX330/40</v>
      </c>
      <c r="I560" s="191" t="s">
        <v>28</v>
      </c>
      <c r="J560" s="152" t="s">
        <v>29</v>
      </c>
      <c r="K560" s="153">
        <v>0.75138888888888899</v>
      </c>
      <c r="L560" s="154">
        <v>0.75347222222222221</v>
      </c>
      <c r="M560" s="155" t="s">
        <v>90</v>
      </c>
      <c r="N560" s="154">
        <v>0.78819444444444453</v>
      </c>
      <c r="O560" s="155" t="s">
        <v>26</v>
      </c>
      <c r="P560" s="149" t="str">
        <f t="shared" ref="P560" si="506">IF(M561=O560,"OK","POZOR")</f>
        <v>OK</v>
      </c>
      <c r="Q560" s="156">
        <f t="shared" ref="Q560" si="507">IF(ISNUMBER(G560),N560-L560,IF(F560="přejezd",N560-L560,0))</f>
        <v>3.4722222222222321E-2</v>
      </c>
      <c r="R560" s="156">
        <f t="shared" ref="R560" si="508">IF(ISNUMBER(G560),L560-K560,0)</f>
        <v>2.0833333333332149E-3</v>
      </c>
      <c r="S560" s="156">
        <f t="shared" ref="S560" si="509">Q560+R560</f>
        <v>3.6805555555555536E-2</v>
      </c>
      <c r="T560" s="156">
        <f t="shared" ref="T560:T561" si="510">K560-N559</f>
        <v>8.3333333333335258E-3</v>
      </c>
      <c r="U560" s="149">
        <v>31.8</v>
      </c>
      <c r="V560" s="149">
        <f>INDEX('Počty dní'!A:E,MATCH(E560,'Počty dní'!C:C,0),4)</f>
        <v>205</v>
      </c>
      <c r="W560" s="157">
        <f>V560*U560</f>
        <v>6519</v>
      </c>
      <c r="Z560" s="135"/>
      <c r="AA560" s="135"/>
    </row>
    <row r="561" spans="1:27" ht="15.75" thickBot="1" x14ac:dyDescent="0.3">
      <c r="A561" s="148">
        <v>439</v>
      </c>
      <c r="B561" s="149">
        <v>4039</v>
      </c>
      <c r="C561" s="149" t="s">
        <v>21</v>
      </c>
      <c r="D561" s="149"/>
      <c r="E561" s="150" t="str">
        <f>CONCATENATE(C561,D561)</f>
        <v>X</v>
      </c>
      <c r="F561" s="149" t="s">
        <v>97</v>
      </c>
      <c r="G561" s="230">
        <v>39</v>
      </c>
      <c r="H561" s="149" t="str">
        <f>CONCATENATE(F561,"/",G561)</f>
        <v>XXX330/39</v>
      </c>
      <c r="I561" s="191" t="s">
        <v>27</v>
      </c>
      <c r="J561" s="152" t="s">
        <v>29</v>
      </c>
      <c r="K561" s="153">
        <v>0.81041666666666667</v>
      </c>
      <c r="L561" s="154">
        <v>0.81388888888888899</v>
      </c>
      <c r="M561" s="155" t="s">
        <v>26</v>
      </c>
      <c r="N561" s="154">
        <v>0.84722222222222221</v>
      </c>
      <c r="O561" s="155" t="s">
        <v>90</v>
      </c>
      <c r="P561" s="149"/>
      <c r="Q561" s="156">
        <f t="shared" si="498"/>
        <v>3.3333333333333215E-2</v>
      </c>
      <c r="R561" s="156">
        <f t="shared" si="499"/>
        <v>3.4722222222223209E-3</v>
      </c>
      <c r="S561" s="156">
        <f t="shared" si="500"/>
        <v>3.6805555555555536E-2</v>
      </c>
      <c r="T561" s="156">
        <f t="shared" si="510"/>
        <v>2.2222222222222143E-2</v>
      </c>
      <c r="U561" s="149">
        <v>31.8</v>
      </c>
      <c r="V561" s="149">
        <f>INDEX('Počty dní'!A:E,MATCH(E561,'Počty dní'!C:C,0),4)</f>
        <v>205</v>
      </c>
      <c r="W561" s="157">
        <f>V561*U561</f>
        <v>6519</v>
      </c>
      <c r="Z561" s="135"/>
      <c r="AA561" s="135"/>
    </row>
    <row r="562" spans="1:27" ht="15.75" thickBot="1" x14ac:dyDescent="0.3">
      <c r="A562" s="163" t="str">
        <f ca="1">CONCATENATE(INDIRECT("R[-3]C[0]",FALSE),"celkem")</f>
        <v>439celkem</v>
      </c>
      <c r="B562" s="164"/>
      <c r="C562" s="164" t="str">
        <f ca="1">INDIRECT("R[-1]C[12]",FALSE)</f>
        <v>Telč,,aut.nádr.</v>
      </c>
      <c r="D562" s="165"/>
      <c r="E562" s="164"/>
      <c r="F562" s="165"/>
      <c r="G562" s="231"/>
      <c r="H562" s="166"/>
      <c r="I562" s="167"/>
      <c r="J562" s="168" t="str">
        <f ca="1">INDIRECT("R[-2]C[0]",FALSE)</f>
        <v>V+</v>
      </c>
      <c r="K562" s="169"/>
      <c r="L562" s="170"/>
      <c r="M562" s="171"/>
      <c r="N562" s="170"/>
      <c r="O562" s="172"/>
      <c r="P562" s="164"/>
      <c r="Q562" s="173">
        <f>SUM(Q552:Q561)</f>
        <v>0.35555555555555535</v>
      </c>
      <c r="R562" s="173">
        <f>SUM(R552:R561)</f>
        <v>3.3333333333333381E-2</v>
      </c>
      <c r="S562" s="173">
        <f>SUM(S552:S561)</f>
        <v>0.38888888888888873</v>
      </c>
      <c r="T562" s="173">
        <f>SUM(T552:T561)</f>
        <v>0.28819444444444464</v>
      </c>
      <c r="U562" s="174">
        <f>SUM(U552:U561)</f>
        <v>331.6</v>
      </c>
      <c r="V562" s="175"/>
      <c r="W562" s="176">
        <f>SUM(W552:W561)</f>
        <v>67978</v>
      </c>
      <c r="Z562" s="135"/>
      <c r="AA562" s="135"/>
    </row>
    <row r="563" spans="1:27" x14ac:dyDescent="0.25">
      <c r="A563" s="177"/>
      <c r="D563" s="178"/>
      <c r="F563" s="178"/>
      <c r="H563" s="179"/>
      <c r="I563" s="180"/>
      <c r="J563" s="181"/>
      <c r="K563" s="182"/>
      <c r="L563" s="183"/>
      <c r="M563" s="136"/>
      <c r="N563" s="183"/>
      <c r="O563" s="184"/>
      <c r="Q563" s="185"/>
      <c r="R563" s="185"/>
      <c r="S563" s="185"/>
      <c r="T563" s="185"/>
      <c r="U563" s="182"/>
      <c r="W563" s="182"/>
      <c r="Z563" s="135"/>
      <c r="AA563" s="135"/>
    </row>
    <row r="564" spans="1:27" ht="15.75" thickBot="1" x14ac:dyDescent="0.3">
      <c r="I564" s="135"/>
      <c r="J564" s="135"/>
      <c r="K564" s="135"/>
      <c r="Z564" s="135"/>
      <c r="AA564" s="135"/>
    </row>
    <row r="565" spans="1:27" x14ac:dyDescent="0.25">
      <c r="A565" s="138">
        <v>440</v>
      </c>
      <c r="B565" s="139">
        <v>4040</v>
      </c>
      <c r="C565" s="139" t="s">
        <v>21</v>
      </c>
      <c r="D565" s="139"/>
      <c r="E565" s="140" t="str">
        <f>CONCATENATE(C565,D565)</f>
        <v>X</v>
      </c>
      <c r="F565" s="139" t="s">
        <v>97</v>
      </c>
      <c r="G565" s="229">
        <v>4</v>
      </c>
      <c r="H565" s="139" t="str">
        <f>CONCATENATE(F565,"/",G565)</f>
        <v>XXX330/4</v>
      </c>
      <c r="I565" s="190" t="s">
        <v>29</v>
      </c>
      <c r="J565" s="142" t="s">
        <v>29</v>
      </c>
      <c r="K565" s="143">
        <v>0.1875</v>
      </c>
      <c r="L565" s="144">
        <v>0.19097222222222221</v>
      </c>
      <c r="M565" s="145" t="s">
        <v>90</v>
      </c>
      <c r="N565" s="144">
        <v>0.23263888888888887</v>
      </c>
      <c r="O565" s="145" t="s">
        <v>99</v>
      </c>
      <c r="P565" s="139" t="str">
        <f t="shared" ref="P565:P571" si="511">IF(M566=O565,"OK","POZOR")</f>
        <v>OK</v>
      </c>
      <c r="Q565" s="146">
        <f t="shared" ref="Q565:Q572" si="512">IF(ISNUMBER(G565),N565-L565,IF(F565="přejezd",N565-L565,0))</f>
        <v>4.1666666666666657E-2</v>
      </c>
      <c r="R565" s="146">
        <f t="shared" ref="R565:R572" si="513">IF(ISNUMBER(G565),L565-K565,0)</f>
        <v>3.4722222222222099E-3</v>
      </c>
      <c r="S565" s="146">
        <f t="shared" ref="S565:S572" si="514">Q565+R565</f>
        <v>4.5138888888888867E-2</v>
      </c>
      <c r="T565" s="146"/>
      <c r="U565" s="139">
        <v>39.1</v>
      </c>
      <c r="V565" s="139">
        <f>INDEX('Počty dní'!A:E,MATCH(E565,'Počty dní'!C:C,0),4)</f>
        <v>205</v>
      </c>
      <c r="W565" s="147">
        <f>V565*U565</f>
        <v>8015.5</v>
      </c>
      <c r="Z565" s="135"/>
      <c r="AA565" s="135"/>
    </row>
    <row r="566" spans="1:27" x14ac:dyDescent="0.25">
      <c r="A566" s="148">
        <v>440</v>
      </c>
      <c r="B566" s="149">
        <v>4040</v>
      </c>
      <c r="C566" s="149" t="s">
        <v>21</v>
      </c>
      <c r="D566" s="149"/>
      <c r="E566" s="150" t="str">
        <f>CONCATENATE(C566,D566)</f>
        <v>X</v>
      </c>
      <c r="F566" s="149" t="s">
        <v>97</v>
      </c>
      <c r="G566" s="230">
        <v>7</v>
      </c>
      <c r="H566" s="149" t="str">
        <f>CONCATENATE(F566,"/",G566)</f>
        <v>XXX330/7</v>
      </c>
      <c r="I566" s="191" t="s">
        <v>27</v>
      </c>
      <c r="J566" s="152" t="s">
        <v>29</v>
      </c>
      <c r="K566" s="153">
        <v>0.26041666666666669</v>
      </c>
      <c r="L566" s="154">
        <v>0.26180555555555557</v>
      </c>
      <c r="M566" s="155" t="s">
        <v>99</v>
      </c>
      <c r="N566" s="154">
        <v>0.3125</v>
      </c>
      <c r="O566" s="155" t="s">
        <v>90</v>
      </c>
      <c r="P566" s="149" t="str">
        <f t="shared" si="511"/>
        <v>OK</v>
      </c>
      <c r="Q566" s="156">
        <f t="shared" si="512"/>
        <v>5.0694444444444431E-2</v>
      </c>
      <c r="R566" s="156">
        <f t="shared" si="513"/>
        <v>1.388888888888884E-3</v>
      </c>
      <c r="S566" s="156">
        <f t="shared" si="514"/>
        <v>5.2083333333333315E-2</v>
      </c>
      <c r="T566" s="156">
        <f t="shared" ref="T566:T572" si="515">K566-N565</f>
        <v>2.7777777777777818E-2</v>
      </c>
      <c r="U566" s="149">
        <v>42.5</v>
      </c>
      <c r="V566" s="149">
        <f>INDEX('Počty dní'!A:E,MATCH(E566,'Počty dní'!C:C,0),4)</f>
        <v>205</v>
      </c>
      <c r="W566" s="157">
        <f>V566*U566</f>
        <v>8712.5</v>
      </c>
      <c r="Z566" s="135"/>
      <c r="AA566" s="135"/>
    </row>
    <row r="567" spans="1:27" x14ac:dyDescent="0.25">
      <c r="A567" s="148">
        <v>440</v>
      </c>
      <c r="B567" s="149">
        <v>4040</v>
      </c>
      <c r="C567" s="149" t="s">
        <v>21</v>
      </c>
      <c r="D567" s="149"/>
      <c r="E567" s="150" t="str">
        <f>CONCATENATE(C567,D567)</f>
        <v>X</v>
      </c>
      <c r="F567" s="149" t="s">
        <v>97</v>
      </c>
      <c r="G567" s="230">
        <v>18</v>
      </c>
      <c r="H567" s="149" t="str">
        <f>CONCATENATE(F567,"/",G567)</f>
        <v>XXX330/18</v>
      </c>
      <c r="I567" s="191" t="s">
        <v>27</v>
      </c>
      <c r="J567" s="152" t="s">
        <v>29</v>
      </c>
      <c r="K567" s="153">
        <v>0.33333333333333331</v>
      </c>
      <c r="L567" s="154">
        <v>0.33680555555555558</v>
      </c>
      <c r="M567" s="155" t="s">
        <v>90</v>
      </c>
      <c r="N567" s="154">
        <v>0.37152777777777773</v>
      </c>
      <c r="O567" s="155" t="s">
        <v>26</v>
      </c>
      <c r="P567" s="149" t="str">
        <f t="shared" si="511"/>
        <v>OK</v>
      </c>
      <c r="Q567" s="156">
        <f t="shared" si="512"/>
        <v>3.4722222222222154E-2</v>
      </c>
      <c r="R567" s="156">
        <f t="shared" si="513"/>
        <v>3.4722222222222654E-3</v>
      </c>
      <c r="S567" s="156">
        <f t="shared" si="514"/>
        <v>3.819444444444442E-2</v>
      </c>
      <c r="T567" s="156">
        <f t="shared" si="515"/>
        <v>2.0833333333333315E-2</v>
      </c>
      <c r="U567" s="149">
        <v>31.8</v>
      </c>
      <c r="V567" s="149">
        <f>INDEX('Počty dní'!A:E,MATCH(E567,'Počty dní'!C:C,0),4)</f>
        <v>205</v>
      </c>
      <c r="W567" s="157">
        <f>V567*U567</f>
        <v>6519</v>
      </c>
      <c r="Z567" s="135"/>
      <c r="AA567" s="135"/>
    </row>
    <row r="568" spans="1:27" x14ac:dyDescent="0.25">
      <c r="A568" s="148">
        <v>440</v>
      </c>
      <c r="B568" s="149">
        <v>4040</v>
      </c>
      <c r="C568" s="149" t="s">
        <v>21</v>
      </c>
      <c r="D568" s="149"/>
      <c r="E568" s="150" t="str">
        <f>CONCATENATE(C568,D568)</f>
        <v>X</v>
      </c>
      <c r="F568" s="149" t="s">
        <v>97</v>
      </c>
      <c r="G568" s="230">
        <v>15</v>
      </c>
      <c r="H568" s="149" t="str">
        <f>CONCATENATE(F568,"/",G568)</f>
        <v>XXX330/15</v>
      </c>
      <c r="I568" s="191" t="s">
        <v>27</v>
      </c>
      <c r="J568" s="152" t="s">
        <v>29</v>
      </c>
      <c r="K568" s="153">
        <v>0.37291666666666662</v>
      </c>
      <c r="L568" s="154">
        <v>0.37638888888888888</v>
      </c>
      <c r="M568" s="155" t="s">
        <v>26</v>
      </c>
      <c r="N568" s="154">
        <v>0.40972222222222227</v>
      </c>
      <c r="O568" s="155" t="s">
        <v>90</v>
      </c>
      <c r="P568" s="149" t="str">
        <f t="shared" si="511"/>
        <v>OK</v>
      </c>
      <c r="Q568" s="156">
        <f t="shared" si="512"/>
        <v>3.3333333333333381E-2</v>
      </c>
      <c r="R568" s="156">
        <f t="shared" si="513"/>
        <v>3.4722222222222654E-3</v>
      </c>
      <c r="S568" s="156">
        <f t="shared" si="514"/>
        <v>3.6805555555555647E-2</v>
      </c>
      <c r="T568" s="156">
        <f t="shared" si="515"/>
        <v>1.388888888888884E-3</v>
      </c>
      <c r="U568" s="149">
        <v>31.8</v>
      </c>
      <c r="V568" s="149">
        <f>INDEX('Počty dní'!A:E,MATCH(E568,'Počty dní'!C:C,0),4)</f>
        <v>205</v>
      </c>
      <c r="W568" s="157">
        <f>V568*U568</f>
        <v>6519</v>
      </c>
      <c r="Z568" s="135"/>
      <c r="AA568" s="135"/>
    </row>
    <row r="569" spans="1:27" x14ac:dyDescent="0.25">
      <c r="A569" s="148">
        <v>440</v>
      </c>
      <c r="B569" s="149">
        <v>4040</v>
      </c>
      <c r="C569" s="149" t="s">
        <v>21</v>
      </c>
      <c r="D569" s="149"/>
      <c r="E569" s="150" t="str">
        <f t="shared" ref="E569" si="516">CONCATENATE(C569,D569)</f>
        <v>X</v>
      </c>
      <c r="F569" s="149" t="s">
        <v>97</v>
      </c>
      <c r="G569" s="230">
        <v>28</v>
      </c>
      <c r="H569" s="149" t="str">
        <f t="shared" ref="H569" si="517">CONCATENATE(F569,"/",G569)</f>
        <v>XXX330/28</v>
      </c>
      <c r="I569" s="191" t="s">
        <v>27</v>
      </c>
      <c r="J569" s="152" t="s">
        <v>29</v>
      </c>
      <c r="K569" s="153">
        <v>0.54166666666666663</v>
      </c>
      <c r="L569" s="154">
        <v>0.54513888888888895</v>
      </c>
      <c r="M569" s="155" t="s">
        <v>90</v>
      </c>
      <c r="N569" s="154">
        <v>0.57986111111111105</v>
      </c>
      <c r="O569" s="155" t="s">
        <v>26</v>
      </c>
      <c r="P569" s="149" t="str">
        <f t="shared" si="511"/>
        <v>OK</v>
      </c>
      <c r="Q569" s="156">
        <f t="shared" si="512"/>
        <v>3.4722222222222099E-2</v>
      </c>
      <c r="R569" s="156">
        <f t="shared" si="513"/>
        <v>3.4722222222223209E-3</v>
      </c>
      <c r="S569" s="156">
        <f t="shared" si="514"/>
        <v>3.819444444444442E-2</v>
      </c>
      <c r="T569" s="156">
        <f t="shared" si="515"/>
        <v>0.13194444444444436</v>
      </c>
      <c r="U569" s="149">
        <v>31.8</v>
      </c>
      <c r="V569" s="149">
        <f>INDEX('Počty dní'!A:E,MATCH(E569,'Počty dní'!C:C,0),4)</f>
        <v>205</v>
      </c>
      <c r="W569" s="157">
        <f t="shared" ref="W569" si="518">V569*U569</f>
        <v>6519</v>
      </c>
      <c r="Z569" s="135"/>
      <c r="AA569" s="135"/>
    </row>
    <row r="570" spans="1:27" x14ac:dyDescent="0.25">
      <c r="A570" s="148">
        <v>440</v>
      </c>
      <c r="B570" s="149">
        <v>4040</v>
      </c>
      <c r="C570" s="149" t="s">
        <v>21</v>
      </c>
      <c r="D570" s="149"/>
      <c r="E570" s="150" t="str">
        <f t="shared" ref="E570" si="519">CONCATENATE(C570,D570)</f>
        <v>X</v>
      </c>
      <c r="F570" s="149" t="s">
        <v>119</v>
      </c>
      <c r="G570" s="230">
        <v>15</v>
      </c>
      <c r="H570" s="149" t="str">
        <f t="shared" ref="H570" si="520">CONCATENATE(F570,"/",G570)</f>
        <v>XXX402/15</v>
      </c>
      <c r="I570" s="191" t="s">
        <v>29</v>
      </c>
      <c r="J570" s="152" t="s">
        <v>29</v>
      </c>
      <c r="K570" s="153">
        <v>0.60069444444444442</v>
      </c>
      <c r="L570" s="154">
        <v>0.60416666666666663</v>
      </c>
      <c r="M570" s="155" t="s">
        <v>26</v>
      </c>
      <c r="N570" s="154">
        <v>0.63888888888888895</v>
      </c>
      <c r="O570" s="155" t="s">
        <v>90</v>
      </c>
      <c r="P570" s="149" t="str">
        <f t="shared" si="511"/>
        <v>OK</v>
      </c>
      <c r="Q570" s="156">
        <f t="shared" si="512"/>
        <v>3.4722222222222321E-2</v>
      </c>
      <c r="R570" s="156">
        <f t="shared" si="513"/>
        <v>3.4722222222222099E-3</v>
      </c>
      <c r="S570" s="156">
        <f t="shared" si="514"/>
        <v>3.8194444444444531E-2</v>
      </c>
      <c r="T570" s="156">
        <f t="shared" si="515"/>
        <v>2.083333333333337E-2</v>
      </c>
      <c r="U570" s="149">
        <v>30.8</v>
      </c>
      <c r="V570" s="149">
        <f>INDEX('Počty dní'!A:E,MATCH(E570,'Počty dní'!C:C,0),4)</f>
        <v>205</v>
      </c>
      <c r="W570" s="157">
        <f t="shared" ref="W570" si="521">V570*U570</f>
        <v>6314</v>
      </c>
      <c r="Z570" s="135"/>
      <c r="AA570" s="135"/>
    </row>
    <row r="571" spans="1:27" x14ac:dyDescent="0.25">
      <c r="A571" s="148">
        <v>440</v>
      </c>
      <c r="B571" s="149">
        <v>4040</v>
      </c>
      <c r="C571" s="149" t="s">
        <v>21</v>
      </c>
      <c r="D571" s="149"/>
      <c r="E571" s="150" t="str">
        <f>CONCATENATE(C571,D571)</f>
        <v>X</v>
      </c>
      <c r="F571" s="149" t="s">
        <v>95</v>
      </c>
      <c r="G571" s="230">
        <v>16</v>
      </c>
      <c r="H571" s="149" t="str">
        <f>CONCATENATE(F571,"/",G571)</f>
        <v>XXX333/16</v>
      </c>
      <c r="I571" s="191" t="s">
        <v>28</v>
      </c>
      <c r="J571" s="152" t="s">
        <v>29</v>
      </c>
      <c r="K571" s="153">
        <v>0.65625</v>
      </c>
      <c r="L571" s="154">
        <v>0.65763888888888888</v>
      </c>
      <c r="M571" s="155" t="s">
        <v>90</v>
      </c>
      <c r="N571" s="154">
        <v>0.68402777777777779</v>
      </c>
      <c r="O571" s="155" t="s">
        <v>84</v>
      </c>
      <c r="P571" s="149" t="str">
        <f t="shared" si="511"/>
        <v>OK</v>
      </c>
      <c r="Q571" s="156">
        <f t="shared" si="512"/>
        <v>2.6388888888888906E-2</v>
      </c>
      <c r="R571" s="156">
        <f t="shared" si="513"/>
        <v>1.388888888888884E-3</v>
      </c>
      <c r="S571" s="156">
        <f t="shared" si="514"/>
        <v>2.777777777777779E-2</v>
      </c>
      <c r="T571" s="156">
        <f t="shared" si="515"/>
        <v>1.7361111111111049E-2</v>
      </c>
      <c r="U571" s="149">
        <v>25.1</v>
      </c>
      <c r="V571" s="149">
        <f>INDEX('Počty dní'!A:E,MATCH(E571,'Počty dní'!C:C,0),4)</f>
        <v>205</v>
      </c>
      <c r="W571" s="157">
        <f>V571*U571</f>
        <v>5145.5</v>
      </c>
      <c r="Z571" s="135"/>
      <c r="AA571" s="135"/>
    </row>
    <row r="572" spans="1:27" ht="15.75" thickBot="1" x14ac:dyDescent="0.3">
      <c r="A572" s="148">
        <v>440</v>
      </c>
      <c r="B572" s="149">
        <v>4040</v>
      </c>
      <c r="C572" s="149" t="s">
        <v>21</v>
      </c>
      <c r="D572" s="149"/>
      <c r="E572" s="150" t="str">
        <f>CONCATENATE(C572,D572)</f>
        <v>X</v>
      </c>
      <c r="F572" s="149" t="s">
        <v>95</v>
      </c>
      <c r="G572" s="230">
        <v>15</v>
      </c>
      <c r="H572" s="149" t="str">
        <f>CONCATENATE(F572,"/",G572)</f>
        <v>XXX333/15</v>
      </c>
      <c r="I572" s="191" t="s">
        <v>28</v>
      </c>
      <c r="J572" s="152" t="s">
        <v>29</v>
      </c>
      <c r="K572" s="153">
        <v>0.68888888888888899</v>
      </c>
      <c r="L572" s="154">
        <v>0.69097222222222221</v>
      </c>
      <c r="M572" s="155" t="s">
        <v>84</v>
      </c>
      <c r="N572" s="154">
        <v>0.71736111111111101</v>
      </c>
      <c r="O572" s="155" t="s">
        <v>90</v>
      </c>
      <c r="P572" s="149"/>
      <c r="Q572" s="156">
        <f t="shared" si="512"/>
        <v>2.6388888888888795E-2</v>
      </c>
      <c r="R572" s="156">
        <f t="shared" si="513"/>
        <v>2.0833333333332149E-3</v>
      </c>
      <c r="S572" s="156">
        <f t="shared" si="514"/>
        <v>2.847222222222201E-2</v>
      </c>
      <c r="T572" s="156">
        <f t="shared" si="515"/>
        <v>4.8611111111112049E-3</v>
      </c>
      <c r="U572" s="149">
        <v>25.1</v>
      </c>
      <c r="V572" s="149">
        <f>INDEX('Počty dní'!A:E,MATCH(E572,'Počty dní'!C:C,0),4)</f>
        <v>205</v>
      </c>
      <c r="W572" s="157">
        <f>V572*U572</f>
        <v>5145.5</v>
      </c>
      <c r="Z572" s="135"/>
      <c r="AA572" s="135"/>
    </row>
    <row r="573" spans="1:27" ht="15.75" thickBot="1" x14ac:dyDescent="0.3">
      <c r="A573" s="163" t="str">
        <f ca="1">CONCATENATE(INDIRECT("R[-3]C[0]",FALSE),"celkem")</f>
        <v>440celkem</v>
      </c>
      <c r="B573" s="164"/>
      <c r="C573" s="164" t="str">
        <f ca="1">INDIRECT("R[-1]C[12]",FALSE)</f>
        <v>Telč,,aut.nádr.</v>
      </c>
      <c r="D573" s="165"/>
      <c r="E573" s="164"/>
      <c r="F573" s="165"/>
      <c r="G573" s="231"/>
      <c r="H573" s="166"/>
      <c r="I573" s="167"/>
      <c r="J573" s="168" t="str">
        <f ca="1">INDIRECT("R[-2]C[0]",FALSE)</f>
        <v>V+</v>
      </c>
      <c r="K573" s="169"/>
      <c r="L573" s="170"/>
      <c r="M573" s="171"/>
      <c r="N573" s="170"/>
      <c r="O573" s="172"/>
      <c r="P573" s="164"/>
      <c r="Q573" s="173">
        <f>SUM(Q565:Q572)</f>
        <v>0.28263888888888877</v>
      </c>
      <c r="R573" s="173">
        <f>SUM(R565:R572)</f>
        <v>2.2222222222222254E-2</v>
      </c>
      <c r="S573" s="173">
        <f>SUM(S565:S572)</f>
        <v>0.30486111111111103</v>
      </c>
      <c r="T573" s="173">
        <f>SUM(T565:T572)</f>
        <v>0.22500000000000001</v>
      </c>
      <c r="U573" s="174">
        <f>SUM(U565:U572)</f>
        <v>258</v>
      </c>
      <c r="V573" s="175"/>
      <c r="W573" s="176">
        <f>SUM(W565:W572)</f>
        <v>52890</v>
      </c>
      <c r="Z573" s="135"/>
      <c r="AA573" s="135"/>
    </row>
    <row r="574" spans="1:27" x14ac:dyDescent="0.25">
      <c r="A574" s="177"/>
      <c r="D574" s="178"/>
      <c r="F574" s="178"/>
      <c r="H574" s="179"/>
      <c r="I574" s="180"/>
      <c r="J574" s="181"/>
      <c r="K574" s="182"/>
      <c r="L574" s="183"/>
      <c r="M574" s="136"/>
      <c r="N574" s="183"/>
      <c r="O574" s="184"/>
      <c r="Q574" s="185"/>
      <c r="R574" s="185"/>
      <c r="S574" s="185"/>
      <c r="T574" s="185"/>
      <c r="U574" s="182"/>
      <c r="W574" s="182"/>
      <c r="Z574" s="135"/>
      <c r="AA574" s="135"/>
    </row>
    <row r="575" spans="1:27" ht="15.75" thickBot="1" x14ac:dyDescent="0.3">
      <c r="I575" s="135"/>
      <c r="J575" s="135"/>
      <c r="K575" s="135"/>
      <c r="Z575" s="135"/>
      <c r="AA575" s="135"/>
    </row>
    <row r="576" spans="1:27" x14ac:dyDescent="0.25">
      <c r="A576" s="138">
        <v>441</v>
      </c>
      <c r="B576" s="139">
        <v>4041</v>
      </c>
      <c r="C576" s="139" t="s">
        <v>21</v>
      </c>
      <c r="D576" s="139"/>
      <c r="E576" s="140" t="str">
        <f t="shared" ref="E576:E578" si="522">CONCATENATE(C576,D576)</f>
        <v>X</v>
      </c>
      <c r="F576" s="139" t="s">
        <v>119</v>
      </c>
      <c r="G576" s="229">
        <v>2</v>
      </c>
      <c r="H576" s="139" t="str">
        <f t="shared" ref="H576:H578" si="523">CONCATENATE(F576,"/",G576)</f>
        <v>XXX402/2</v>
      </c>
      <c r="I576" s="190" t="s">
        <v>27</v>
      </c>
      <c r="J576" s="142" t="s">
        <v>29</v>
      </c>
      <c r="K576" s="143">
        <v>0.17708333333333334</v>
      </c>
      <c r="L576" s="144">
        <v>0.18055555555555555</v>
      </c>
      <c r="M576" s="145" t="s">
        <v>90</v>
      </c>
      <c r="N576" s="144">
        <v>0.21527777777777779</v>
      </c>
      <c r="O576" s="145" t="s">
        <v>26</v>
      </c>
      <c r="P576" s="139" t="str">
        <f t="shared" ref="P576:P582" si="524">IF(M577=O576,"OK","POZOR")</f>
        <v>OK</v>
      </c>
      <c r="Q576" s="146">
        <f t="shared" ref="Q576:Q583" si="525">IF(ISNUMBER(G576),N576-L576,IF(F576="přejezd",N576-L576,0))</f>
        <v>3.4722222222222238E-2</v>
      </c>
      <c r="R576" s="146">
        <f t="shared" ref="R576:R583" si="526">IF(ISNUMBER(G576),L576-K576,0)</f>
        <v>3.4722222222222099E-3</v>
      </c>
      <c r="S576" s="146">
        <f t="shared" ref="S576:S583" si="527">Q576+R576</f>
        <v>3.8194444444444448E-2</v>
      </c>
      <c r="T576" s="146"/>
      <c r="U576" s="139">
        <v>30.8</v>
      </c>
      <c r="V576" s="139">
        <f>INDEX('Počty dní'!A:E,MATCH(E576,'Počty dní'!C:C,0),4)</f>
        <v>205</v>
      </c>
      <c r="W576" s="147">
        <f t="shared" ref="W576:W578" si="528">V576*U576</f>
        <v>6314</v>
      </c>
      <c r="Z576" s="135"/>
      <c r="AA576" s="135"/>
    </row>
    <row r="577" spans="1:27" x14ac:dyDescent="0.25">
      <c r="A577" s="148">
        <v>441</v>
      </c>
      <c r="B577" s="149">
        <v>4041</v>
      </c>
      <c r="C577" s="149" t="s">
        <v>21</v>
      </c>
      <c r="D577" s="149"/>
      <c r="E577" s="150" t="str">
        <f t="shared" si="522"/>
        <v>X</v>
      </c>
      <c r="F577" s="149" t="s">
        <v>119</v>
      </c>
      <c r="G577" s="230">
        <v>3</v>
      </c>
      <c r="H577" s="149" t="str">
        <f t="shared" si="523"/>
        <v>XXX402/3</v>
      </c>
      <c r="I577" s="191" t="s">
        <v>28</v>
      </c>
      <c r="J577" s="152" t="s">
        <v>29</v>
      </c>
      <c r="K577" s="153">
        <v>0.22569444444444445</v>
      </c>
      <c r="L577" s="154">
        <v>0.22916666666666666</v>
      </c>
      <c r="M577" s="155" t="s">
        <v>26</v>
      </c>
      <c r="N577" s="154">
        <v>0.2638888888888889</v>
      </c>
      <c r="O577" s="155" t="s">
        <v>90</v>
      </c>
      <c r="P577" s="149" t="str">
        <f t="shared" si="524"/>
        <v>OK</v>
      </c>
      <c r="Q577" s="156">
        <f t="shared" si="525"/>
        <v>3.4722222222222238E-2</v>
      </c>
      <c r="R577" s="156">
        <f t="shared" si="526"/>
        <v>3.4722222222222099E-3</v>
      </c>
      <c r="S577" s="156">
        <f t="shared" si="527"/>
        <v>3.8194444444444448E-2</v>
      </c>
      <c r="T577" s="156">
        <f t="shared" ref="T577:T583" si="529">K577-N576</f>
        <v>1.0416666666666657E-2</v>
      </c>
      <c r="U577" s="149">
        <v>30.8</v>
      </c>
      <c r="V577" s="149">
        <f>INDEX('Počty dní'!A:E,MATCH(E577,'Počty dní'!C:C,0),4)</f>
        <v>205</v>
      </c>
      <c r="W577" s="157">
        <f t="shared" si="528"/>
        <v>6314</v>
      </c>
      <c r="Z577" s="135"/>
      <c r="AA577" s="135"/>
    </row>
    <row r="578" spans="1:27" x14ac:dyDescent="0.25">
      <c r="A578" s="148">
        <v>441</v>
      </c>
      <c r="B578" s="149">
        <v>4041</v>
      </c>
      <c r="C578" s="149" t="s">
        <v>21</v>
      </c>
      <c r="D578" s="149"/>
      <c r="E578" s="150" t="str">
        <f t="shared" si="522"/>
        <v>X</v>
      </c>
      <c r="F578" s="149" t="s">
        <v>119</v>
      </c>
      <c r="G578" s="230">
        <v>6</v>
      </c>
      <c r="H578" s="149" t="str">
        <f t="shared" si="523"/>
        <v>XXX402/6</v>
      </c>
      <c r="I578" s="191" t="s">
        <v>29</v>
      </c>
      <c r="J578" s="152" t="s">
        <v>29</v>
      </c>
      <c r="K578" s="153">
        <v>0.27430555555555552</v>
      </c>
      <c r="L578" s="154">
        <v>0.27777777777777779</v>
      </c>
      <c r="M578" s="155" t="s">
        <v>90</v>
      </c>
      <c r="N578" s="154">
        <v>0.3125</v>
      </c>
      <c r="O578" s="155" t="s">
        <v>26</v>
      </c>
      <c r="P578" s="149" t="str">
        <f t="shared" si="524"/>
        <v>OK</v>
      </c>
      <c r="Q578" s="156">
        <f t="shared" si="525"/>
        <v>3.472222222222221E-2</v>
      </c>
      <c r="R578" s="156">
        <f t="shared" si="526"/>
        <v>3.4722222222222654E-3</v>
      </c>
      <c r="S578" s="156">
        <f t="shared" si="527"/>
        <v>3.8194444444444475E-2</v>
      </c>
      <c r="T578" s="156">
        <f t="shared" si="529"/>
        <v>1.041666666666663E-2</v>
      </c>
      <c r="U578" s="149">
        <v>30.8</v>
      </c>
      <c r="V578" s="149">
        <f>INDEX('Počty dní'!A:E,MATCH(E578,'Počty dní'!C:C,0),4)</f>
        <v>205</v>
      </c>
      <c r="W578" s="157">
        <f t="shared" si="528"/>
        <v>6314</v>
      </c>
      <c r="Z578" s="135"/>
      <c r="AA578" s="135"/>
    </row>
    <row r="579" spans="1:27" x14ac:dyDescent="0.25">
      <c r="A579" s="148">
        <v>441</v>
      </c>
      <c r="B579" s="149">
        <v>4041</v>
      </c>
      <c r="C579" s="149" t="s">
        <v>21</v>
      </c>
      <c r="D579" s="149"/>
      <c r="E579" s="150" t="str">
        <f>CONCATENATE(C579,D579)</f>
        <v>X</v>
      </c>
      <c r="F579" s="149" t="s">
        <v>97</v>
      </c>
      <c r="G579" s="230">
        <v>25</v>
      </c>
      <c r="H579" s="149" t="str">
        <f>CONCATENATE(F579,"/",G579)</f>
        <v>XXX330/25</v>
      </c>
      <c r="I579" s="191" t="s">
        <v>29</v>
      </c>
      <c r="J579" s="152" t="s">
        <v>29</v>
      </c>
      <c r="K579" s="153">
        <v>0.57777777777777783</v>
      </c>
      <c r="L579" s="154">
        <v>0.58472222222222225</v>
      </c>
      <c r="M579" s="155" t="s">
        <v>26</v>
      </c>
      <c r="N579" s="154">
        <v>0.61805555555555558</v>
      </c>
      <c r="O579" s="155" t="s">
        <v>90</v>
      </c>
      <c r="P579" s="149" t="str">
        <f t="shared" si="524"/>
        <v>OK</v>
      </c>
      <c r="Q579" s="156">
        <f t="shared" si="525"/>
        <v>3.3333333333333326E-2</v>
      </c>
      <c r="R579" s="156">
        <f t="shared" si="526"/>
        <v>6.9444444444444198E-3</v>
      </c>
      <c r="S579" s="156">
        <f t="shared" si="527"/>
        <v>4.0277777777777746E-2</v>
      </c>
      <c r="T579" s="156">
        <f t="shared" si="529"/>
        <v>0.26527777777777783</v>
      </c>
      <c r="U579" s="149">
        <v>31.8</v>
      </c>
      <c r="V579" s="149">
        <f>INDEX('Počty dní'!A:E,MATCH(E579,'Počty dní'!C:C,0),4)</f>
        <v>205</v>
      </c>
      <c r="W579" s="157">
        <f>V579*U579</f>
        <v>6519</v>
      </c>
      <c r="Z579" s="135"/>
      <c r="AA579" s="135"/>
    </row>
    <row r="580" spans="1:27" x14ac:dyDescent="0.25">
      <c r="A580" s="148">
        <v>441</v>
      </c>
      <c r="B580" s="149">
        <v>4041</v>
      </c>
      <c r="C580" s="149" t="s">
        <v>21</v>
      </c>
      <c r="D580" s="149"/>
      <c r="E580" s="150" t="str">
        <f>CONCATENATE(C580,D580)</f>
        <v>X</v>
      </c>
      <c r="F580" s="149" t="s">
        <v>97</v>
      </c>
      <c r="G580" s="230">
        <v>34</v>
      </c>
      <c r="H580" s="149" t="str">
        <f>CONCATENATE(F580,"/",G580)</f>
        <v>XXX330/34</v>
      </c>
      <c r="I580" s="191" t="s">
        <v>27</v>
      </c>
      <c r="J580" s="152" t="s">
        <v>29</v>
      </c>
      <c r="K580" s="153">
        <v>0.625</v>
      </c>
      <c r="L580" s="154">
        <v>0.62847222222222221</v>
      </c>
      <c r="M580" s="155" t="s">
        <v>90</v>
      </c>
      <c r="N580" s="154">
        <v>0.66319444444444442</v>
      </c>
      <c r="O580" s="155" t="s">
        <v>26</v>
      </c>
      <c r="P580" s="149" t="str">
        <f t="shared" si="524"/>
        <v>OK</v>
      </c>
      <c r="Q580" s="156">
        <f t="shared" si="525"/>
        <v>3.472222222222221E-2</v>
      </c>
      <c r="R580" s="156">
        <f t="shared" si="526"/>
        <v>3.4722222222222099E-3</v>
      </c>
      <c r="S580" s="156">
        <f t="shared" si="527"/>
        <v>3.819444444444442E-2</v>
      </c>
      <c r="T580" s="156">
        <f t="shared" si="529"/>
        <v>6.9444444444444198E-3</v>
      </c>
      <c r="U580" s="149">
        <v>31.8</v>
      </c>
      <c r="V580" s="149">
        <f>INDEX('Počty dní'!A:E,MATCH(E580,'Počty dní'!C:C,0),4)</f>
        <v>205</v>
      </c>
      <c r="W580" s="157">
        <f>V580*U580</f>
        <v>6519</v>
      </c>
      <c r="Z580" s="135"/>
      <c r="AA580" s="135"/>
    </row>
    <row r="581" spans="1:27" x14ac:dyDescent="0.25">
      <c r="A581" s="148">
        <v>441</v>
      </c>
      <c r="B581" s="149">
        <v>4041</v>
      </c>
      <c r="C581" s="149" t="s">
        <v>21</v>
      </c>
      <c r="D581" s="149"/>
      <c r="E581" s="150" t="str">
        <f>CONCATENATE(C581,D581)</f>
        <v>X</v>
      </c>
      <c r="F581" s="149" t="s">
        <v>119</v>
      </c>
      <c r="G581" s="230">
        <v>19</v>
      </c>
      <c r="H581" s="149" t="str">
        <f>CONCATENATE(F581,"/",G581)</f>
        <v>XXX402/19</v>
      </c>
      <c r="I581" s="191" t="s">
        <v>27</v>
      </c>
      <c r="J581" s="152" t="s">
        <v>29</v>
      </c>
      <c r="K581" s="153">
        <v>0.68402777777777779</v>
      </c>
      <c r="L581" s="154">
        <v>0.6875</v>
      </c>
      <c r="M581" s="155" t="s">
        <v>26</v>
      </c>
      <c r="N581" s="154">
        <v>0.72222222222222221</v>
      </c>
      <c r="O581" s="155" t="s">
        <v>90</v>
      </c>
      <c r="P581" s="149" t="str">
        <f t="shared" si="524"/>
        <v>OK</v>
      </c>
      <c r="Q581" s="156">
        <f t="shared" si="525"/>
        <v>3.472222222222221E-2</v>
      </c>
      <c r="R581" s="156">
        <f t="shared" si="526"/>
        <v>3.4722222222222099E-3</v>
      </c>
      <c r="S581" s="156">
        <f t="shared" si="527"/>
        <v>3.819444444444442E-2</v>
      </c>
      <c r="T581" s="156">
        <f t="shared" si="529"/>
        <v>2.083333333333337E-2</v>
      </c>
      <c r="U581" s="149">
        <v>30.8</v>
      </c>
      <c r="V581" s="149">
        <f>INDEX('Počty dní'!A:E,MATCH(E581,'Počty dní'!C:C,0),4)</f>
        <v>205</v>
      </c>
      <c r="W581" s="157">
        <f>V581*U581</f>
        <v>6314</v>
      </c>
      <c r="Z581" s="135"/>
      <c r="AA581" s="135"/>
    </row>
    <row r="582" spans="1:27" x14ac:dyDescent="0.25">
      <c r="A582" s="148">
        <v>441</v>
      </c>
      <c r="B582" s="149">
        <v>4041</v>
      </c>
      <c r="C582" s="149" t="s">
        <v>21</v>
      </c>
      <c r="D582" s="149"/>
      <c r="E582" s="150" t="str">
        <f>CONCATENATE(C582,D582)</f>
        <v>X</v>
      </c>
      <c r="F582" s="149" t="s">
        <v>95</v>
      </c>
      <c r="G582" s="230">
        <v>18</v>
      </c>
      <c r="H582" s="149" t="str">
        <f>CONCATENATE(F582,"/",G582)</f>
        <v>XXX333/18</v>
      </c>
      <c r="I582" s="191" t="s">
        <v>28</v>
      </c>
      <c r="J582" s="152" t="s">
        <v>29</v>
      </c>
      <c r="K582" s="153">
        <v>0.73958333333333337</v>
      </c>
      <c r="L582" s="154">
        <v>0.74097222222222225</v>
      </c>
      <c r="M582" s="155" t="s">
        <v>90</v>
      </c>
      <c r="N582" s="154">
        <v>0.76736111111111116</v>
      </c>
      <c r="O582" s="155" t="s">
        <v>84</v>
      </c>
      <c r="P582" s="149" t="str">
        <f t="shared" si="524"/>
        <v>OK</v>
      </c>
      <c r="Q582" s="156">
        <f t="shared" si="525"/>
        <v>2.6388888888888906E-2</v>
      </c>
      <c r="R582" s="156">
        <f t="shared" si="526"/>
        <v>1.388888888888884E-3</v>
      </c>
      <c r="S582" s="156">
        <f t="shared" si="527"/>
        <v>2.777777777777779E-2</v>
      </c>
      <c r="T582" s="156">
        <f t="shared" si="529"/>
        <v>1.736111111111116E-2</v>
      </c>
      <c r="U582" s="149">
        <v>25.1</v>
      </c>
      <c r="V582" s="149">
        <f>INDEX('Počty dní'!A:E,MATCH(E582,'Počty dní'!C:C,0),4)</f>
        <v>205</v>
      </c>
      <c r="W582" s="157">
        <f>V582*U582</f>
        <v>5145.5</v>
      </c>
      <c r="Z582" s="135"/>
      <c r="AA582" s="135"/>
    </row>
    <row r="583" spans="1:27" ht="15.75" thickBot="1" x14ac:dyDescent="0.3">
      <c r="A583" s="148">
        <v>441</v>
      </c>
      <c r="B583" s="149">
        <v>4041</v>
      </c>
      <c r="C583" s="149" t="s">
        <v>21</v>
      </c>
      <c r="D583" s="149"/>
      <c r="E583" s="150" t="str">
        <f>CONCATENATE(C583,D583)</f>
        <v>X</v>
      </c>
      <c r="F583" s="149" t="s">
        <v>95</v>
      </c>
      <c r="G583" s="230">
        <v>17</v>
      </c>
      <c r="H583" s="149" t="str">
        <f>CONCATENATE(F583,"/",G583)</f>
        <v>XXX333/17</v>
      </c>
      <c r="I583" s="191" t="s">
        <v>28</v>
      </c>
      <c r="J583" s="152" t="s">
        <v>29</v>
      </c>
      <c r="K583" s="153">
        <v>0.77222222222222225</v>
      </c>
      <c r="L583" s="154">
        <v>0.77430555555555547</v>
      </c>
      <c r="M583" s="155" t="s">
        <v>84</v>
      </c>
      <c r="N583" s="154">
        <v>0.80069444444444438</v>
      </c>
      <c r="O583" s="155" t="s">
        <v>90</v>
      </c>
      <c r="P583" s="149"/>
      <c r="Q583" s="156">
        <f t="shared" si="525"/>
        <v>2.6388888888888906E-2</v>
      </c>
      <c r="R583" s="156">
        <f t="shared" si="526"/>
        <v>2.0833333333332149E-3</v>
      </c>
      <c r="S583" s="156">
        <f t="shared" si="527"/>
        <v>2.8472222222222121E-2</v>
      </c>
      <c r="T583" s="156">
        <f t="shared" si="529"/>
        <v>4.8611111111110938E-3</v>
      </c>
      <c r="U583" s="149">
        <v>25.1</v>
      </c>
      <c r="V583" s="149">
        <f>INDEX('Počty dní'!A:E,MATCH(E583,'Počty dní'!C:C,0),4)</f>
        <v>205</v>
      </c>
      <c r="W583" s="157">
        <f>V583*U583</f>
        <v>5145.5</v>
      </c>
      <c r="Z583" s="135"/>
      <c r="AA583" s="135"/>
    </row>
    <row r="584" spans="1:27" ht="15.75" thickBot="1" x14ac:dyDescent="0.3">
      <c r="A584" s="163" t="str">
        <f ca="1">CONCATENATE(INDIRECT("R[-3]C[0]",FALSE),"celkem")</f>
        <v>441celkem</v>
      </c>
      <c r="B584" s="164"/>
      <c r="C584" s="164" t="str">
        <f ca="1">INDIRECT("R[-1]C[12]",FALSE)</f>
        <v>Telč,,aut.nádr.</v>
      </c>
      <c r="D584" s="165"/>
      <c r="E584" s="164"/>
      <c r="F584" s="165"/>
      <c r="G584" s="231"/>
      <c r="H584" s="166"/>
      <c r="I584" s="167"/>
      <c r="J584" s="168" t="str">
        <f ca="1">INDIRECT("R[-2]C[0]",FALSE)</f>
        <v>V+</v>
      </c>
      <c r="K584" s="169"/>
      <c r="L584" s="170"/>
      <c r="M584" s="171"/>
      <c r="N584" s="170"/>
      <c r="O584" s="172"/>
      <c r="P584" s="164"/>
      <c r="Q584" s="173">
        <f>SUM(Q576:Q583)</f>
        <v>0.25972222222222224</v>
      </c>
      <c r="R584" s="173">
        <f>SUM(R576:R583)</f>
        <v>2.7777777777777624E-2</v>
      </c>
      <c r="S584" s="173">
        <f>SUM(S576:S583)</f>
        <v>0.28749999999999987</v>
      </c>
      <c r="T584" s="173">
        <f>SUM(T576:T583)</f>
        <v>0.33611111111111114</v>
      </c>
      <c r="U584" s="174">
        <f>SUM(U576:U583)</f>
        <v>237</v>
      </c>
      <c r="V584" s="175"/>
      <c r="W584" s="176">
        <f>SUM(W576:W583)</f>
        <v>48585</v>
      </c>
      <c r="Z584" s="135"/>
      <c r="AA584" s="135"/>
    </row>
    <row r="585" spans="1:27" x14ac:dyDescent="0.25">
      <c r="A585" s="177"/>
      <c r="D585" s="178"/>
      <c r="F585" s="178"/>
      <c r="H585" s="179"/>
      <c r="I585" s="180"/>
      <c r="J585" s="181"/>
      <c r="K585" s="182"/>
      <c r="L585" s="183"/>
      <c r="M585" s="136"/>
      <c r="N585" s="183"/>
      <c r="O585" s="184"/>
      <c r="Q585" s="185"/>
      <c r="R585" s="185"/>
      <c r="S585" s="185"/>
      <c r="T585" s="185"/>
      <c r="U585" s="182"/>
      <c r="W585" s="182"/>
      <c r="Z585" s="135"/>
      <c r="AA585" s="135"/>
    </row>
    <row r="586" spans="1:27" ht="15.75" thickBot="1" x14ac:dyDescent="0.3">
      <c r="Z586" s="135"/>
      <c r="AA586" s="135"/>
    </row>
    <row r="587" spans="1:27" x14ac:dyDescent="0.25">
      <c r="A587" s="138">
        <v>442</v>
      </c>
      <c r="B587" s="139">
        <v>4042</v>
      </c>
      <c r="C587" s="139" t="s">
        <v>21</v>
      </c>
      <c r="D587" s="139"/>
      <c r="E587" s="140" t="str">
        <f t="shared" ref="E587:E592" si="530">CONCATENATE(C587,D587)</f>
        <v>X</v>
      </c>
      <c r="F587" s="139" t="s">
        <v>109</v>
      </c>
      <c r="G587" s="229">
        <v>2</v>
      </c>
      <c r="H587" s="139" t="str">
        <f t="shared" ref="H587:H592" si="531">CONCATENATE(F587,"/",G587)</f>
        <v>XXX350/2</v>
      </c>
      <c r="I587" s="190" t="s">
        <v>28</v>
      </c>
      <c r="J587" s="142" t="s">
        <v>27</v>
      </c>
      <c r="K587" s="143">
        <v>0.16874999999999998</v>
      </c>
      <c r="L587" s="144">
        <v>0.17013888888888887</v>
      </c>
      <c r="M587" s="145" t="s">
        <v>90</v>
      </c>
      <c r="N587" s="144">
        <v>0.20416666666666669</v>
      </c>
      <c r="O587" s="145" t="s">
        <v>110</v>
      </c>
      <c r="P587" s="139" t="str">
        <f t="shared" ref="P587:P599" si="532">IF(M588=O587,"OK","POZOR")</f>
        <v>OK</v>
      </c>
      <c r="Q587" s="146">
        <f t="shared" ref="Q587:Q600" si="533">IF(ISNUMBER(G587),N587-L587,IF(F587="přejezd",N587-L587,0))</f>
        <v>3.4027777777777823E-2</v>
      </c>
      <c r="R587" s="146">
        <f t="shared" ref="R587:R600" si="534">IF(ISNUMBER(G587),L587-K587,0)</f>
        <v>1.388888888888884E-3</v>
      </c>
      <c r="S587" s="146">
        <f t="shared" ref="S587:S600" si="535">Q587+R587</f>
        <v>3.5416666666666707E-2</v>
      </c>
      <c r="T587" s="146"/>
      <c r="U587" s="139">
        <v>35.799999999999997</v>
      </c>
      <c r="V587" s="139">
        <f>INDEX('Počty dní'!A:E,MATCH(E587,'Počty dní'!C:C,0),4)</f>
        <v>205</v>
      </c>
      <c r="W587" s="147">
        <f t="shared" ref="W587:W592" si="536">V587*U587</f>
        <v>7338.9999999999991</v>
      </c>
      <c r="Z587" s="135"/>
      <c r="AA587" s="135"/>
    </row>
    <row r="588" spans="1:27" x14ac:dyDescent="0.25">
      <c r="A588" s="148">
        <v>442</v>
      </c>
      <c r="B588" s="149">
        <v>4042</v>
      </c>
      <c r="C588" s="149" t="s">
        <v>21</v>
      </c>
      <c r="D588" s="149"/>
      <c r="E588" s="150" t="str">
        <f t="shared" si="530"/>
        <v>X</v>
      </c>
      <c r="F588" s="149" t="s">
        <v>109</v>
      </c>
      <c r="G588" s="230">
        <v>1</v>
      </c>
      <c r="H588" s="149" t="str">
        <f t="shared" si="531"/>
        <v>XXX350/1</v>
      </c>
      <c r="I588" s="191" t="s">
        <v>28</v>
      </c>
      <c r="J588" s="152" t="s">
        <v>27</v>
      </c>
      <c r="K588" s="153">
        <v>0.20694444444444446</v>
      </c>
      <c r="L588" s="154">
        <v>0.20833333333333334</v>
      </c>
      <c r="M588" s="155" t="s">
        <v>110</v>
      </c>
      <c r="N588" s="154">
        <v>0.24374999999999999</v>
      </c>
      <c r="O588" s="155" t="s">
        <v>90</v>
      </c>
      <c r="P588" s="149" t="str">
        <f t="shared" si="532"/>
        <v>OK</v>
      </c>
      <c r="Q588" s="156">
        <f t="shared" si="533"/>
        <v>3.5416666666666652E-2</v>
      </c>
      <c r="R588" s="156">
        <f t="shared" si="534"/>
        <v>1.388888888888884E-3</v>
      </c>
      <c r="S588" s="156">
        <f t="shared" si="535"/>
        <v>3.6805555555555536E-2</v>
      </c>
      <c r="T588" s="156">
        <f t="shared" ref="T588:T600" si="537">K588-N587</f>
        <v>2.7777777777777679E-3</v>
      </c>
      <c r="U588" s="149">
        <v>35.799999999999997</v>
      </c>
      <c r="V588" s="149">
        <f>INDEX('Počty dní'!A:E,MATCH(E588,'Počty dní'!C:C,0),4)</f>
        <v>205</v>
      </c>
      <c r="W588" s="157">
        <f t="shared" si="536"/>
        <v>7338.9999999999991</v>
      </c>
      <c r="Z588" s="135"/>
      <c r="AA588" s="135"/>
    </row>
    <row r="589" spans="1:27" x14ac:dyDescent="0.25">
      <c r="A589" s="148">
        <v>442</v>
      </c>
      <c r="B589" s="149">
        <v>4042</v>
      </c>
      <c r="C589" s="149" t="s">
        <v>21</v>
      </c>
      <c r="D589" s="149"/>
      <c r="E589" s="150" t="str">
        <f t="shared" si="530"/>
        <v>X</v>
      </c>
      <c r="F589" s="149" t="s">
        <v>109</v>
      </c>
      <c r="G589" s="230">
        <v>6</v>
      </c>
      <c r="H589" s="149" t="str">
        <f t="shared" si="531"/>
        <v>XXX350/6</v>
      </c>
      <c r="I589" s="191" t="s">
        <v>27</v>
      </c>
      <c r="J589" s="152" t="s">
        <v>27</v>
      </c>
      <c r="K589" s="153">
        <v>0.25208333333333333</v>
      </c>
      <c r="L589" s="154">
        <v>0.25347222222222221</v>
      </c>
      <c r="M589" s="155" t="s">
        <v>90</v>
      </c>
      <c r="N589" s="154">
        <v>0.28888888888888892</v>
      </c>
      <c r="O589" s="155" t="s">
        <v>110</v>
      </c>
      <c r="P589" s="149" t="str">
        <f t="shared" si="532"/>
        <v>OK</v>
      </c>
      <c r="Q589" s="156">
        <f t="shared" si="533"/>
        <v>3.5416666666666707E-2</v>
      </c>
      <c r="R589" s="156">
        <f t="shared" si="534"/>
        <v>1.388888888888884E-3</v>
      </c>
      <c r="S589" s="156">
        <f t="shared" si="535"/>
        <v>3.6805555555555591E-2</v>
      </c>
      <c r="T589" s="156">
        <f t="shared" si="537"/>
        <v>8.3333333333333315E-3</v>
      </c>
      <c r="U589" s="149">
        <v>35.799999999999997</v>
      </c>
      <c r="V589" s="149">
        <f>INDEX('Počty dní'!A:E,MATCH(E589,'Počty dní'!C:C,0),4)</f>
        <v>205</v>
      </c>
      <c r="W589" s="157">
        <f t="shared" si="536"/>
        <v>7338.9999999999991</v>
      </c>
      <c r="Z589" s="135"/>
      <c r="AA589" s="135"/>
    </row>
    <row r="590" spans="1:27" x14ac:dyDescent="0.25">
      <c r="A590" s="148">
        <v>442</v>
      </c>
      <c r="B590" s="149">
        <v>4042</v>
      </c>
      <c r="C590" s="149" t="s">
        <v>21</v>
      </c>
      <c r="D590" s="149"/>
      <c r="E590" s="150" t="str">
        <f t="shared" si="530"/>
        <v>X</v>
      </c>
      <c r="F590" s="149" t="s">
        <v>109</v>
      </c>
      <c r="G590" s="230">
        <v>3</v>
      </c>
      <c r="H590" s="149" t="str">
        <f t="shared" si="531"/>
        <v>XXX350/3</v>
      </c>
      <c r="I590" s="191" t="s">
        <v>28</v>
      </c>
      <c r="J590" s="152" t="s">
        <v>27</v>
      </c>
      <c r="K590" s="153">
        <v>0.28888888888888892</v>
      </c>
      <c r="L590" s="154">
        <v>0.29166666666666669</v>
      </c>
      <c r="M590" s="155" t="s">
        <v>110</v>
      </c>
      <c r="N590" s="154">
        <v>0.32708333333333334</v>
      </c>
      <c r="O590" s="155" t="s">
        <v>90</v>
      </c>
      <c r="P590" s="149" t="str">
        <f t="shared" si="532"/>
        <v>OK</v>
      </c>
      <c r="Q590" s="156">
        <f t="shared" si="533"/>
        <v>3.5416666666666652E-2</v>
      </c>
      <c r="R590" s="156">
        <f t="shared" si="534"/>
        <v>2.7777777777777679E-3</v>
      </c>
      <c r="S590" s="156">
        <f t="shared" si="535"/>
        <v>3.819444444444442E-2</v>
      </c>
      <c r="T590" s="156">
        <f t="shared" si="537"/>
        <v>0</v>
      </c>
      <c r="U590" s="149">
        <v>35.799999999999997</v>
      </c>
      <c r="V590" s="149">
        <f>INDEX('Počty dní'!A:E,MATCH(E590,'Počty dní'!C:C,0),4)</f>
        <v>205</v>
      </c>
      <c r="W590" s="157">
        <f t="shared" si="536"/>
        <v>7338.9999999999991</v>
      </c>
      <c r="Z590" s="135"/>
      <c r="AA590" s="135"/>
    </row>
    <row r="591" spans="1:27" x14ac:dyDescent="0.25">
      <c r="A591" s="148">
        <v>442</v>
      </c>
      <c r="B591" s="149">
        <v>4042</v>
      </c>
      <c r="C591" s="149" t="s">
        <v>21</v>
      </c>
      <c r="D591" s="149"/>
      <c r="E591" s="150" t="str">
        <f t="shared" si="530"/>
        <v>X</v>
      </c>
      <c r="F591" s="149" t="s">
        <v>103</v>
      </c>
      <c r="G591" s="230">
        <v>9</v>
      </c>
      <c r="H591" s="149" t="str">
        <f t="shared" si="531"/>
        <v>XXX340/9</v>
      </c>
      <c r="I591" s="191" t="s">
        <v>28</v>
      </c>
      <c r="J591" s="152" t="s">
        <v>27</v>
      </c>
      <c r="K591" s="153">
        <v>0.3576388888888889</v>
      </c>
      <c r="L591" s="154">
        <v>0.35972222222222222</v>
      </c>
      <c r="M591" s="209" t="s">
        <v>90</v>
      </c>
      <c r="N591" s="154">
        <v>0.37777777777777777</v>
      </c>
      <c r="O591" s="155" t="s">
        <v>104</v>
      </c>
      <c r="P591" s="149" t="str">
        <f t="shared" si="532"/>
        <v>OK</v>
      </c>
      <c r="Q591" s="156">
        <f t="shared" si="533"/>
        <v>1.8055555555555547E-2</v>
      </c>
      <c r="R591" s="156">
        <f t="shared" si="534"/>
        <v>2.0833333333333259E-3</v>
      </c>
      <c r="S591" s="156">
        <f t="shared" si="535"/>
        <v>2.0138888888888873E-2</v>
      </c>
      <c r="T591" s="156">
        <f t="shared" si="537"/>
        <v>3.0555555555555558E-2</v>
      </c>
      <c r="U591" s="149">
        <v>17.100000000000001</v>
      </c>
      <c r="V591" s="149">
        <f>INDEX('Počty dní'!A:E,MATCH(E591,'Počty dní'!C:C,0),4)</f>
        <v>205</v>
      </c>
      <c r="W591" s="157">
        <f t="shared" si="536"/>
        <v>3505.5000000000005</v>
      </c>
      <c r="Z591" s="135"/>
      <c r="AA591" s="135"/>
    </row>
    <row r="592" spans="1:27" x14ac:dyDescent="0.25">
      <c r="A592" s="148">
        <v>442</v>
      </c>
      <c r="B592" s="149">
        <v>4042</v>
      </c>
      <c r="C592" s="149" t="s">
        <v>21</v>
      </c>
      <c r="D592" s="149"/>
      <c r="E592" s="150" t="str">
        <f t="shared" si="530"/>
        <v>X</v>
      </c>
      <c r="F592" s="149" t="s">
        <v>103</v>
      </c>
      <c r="G592" s="230">
        <v>12</v>
      </c>
      <c r="H592" s="149" t="str">
        <f t="shared" si="531"/>
        <v>XXX340/12</v>
      </c>
      <c r="I592" s="191" t="s">
        <v>28</v>
      </c>
      <c r="J592" s="152" t="s">
        <v>27</v>
      </c>
      <c r="K592" s="153">
        <v>0.4145833333333333</v>
      </c>
      <c r="L592" s="154">
        <v>0.41666666666666669</v>
      </c>
      <c r="M592" s="209" t="s">
        <v>104</v>
      </c>
      <c r="N592" s="154">
        <v>0.43472222222222223</v>
      </c>
      <c r="O592" s="155" t="s">
        <v>90</v>
      </c>
      <c r="P592" s="149" t="str">
        <f t="shared" si="532"/>
        <v>OK</v>
      </c>
      <c r="Q592" s="156">
        <f t="shared" si="533"/>
        <v>1.8055555555555547E-2</v>
      </c>
      <c r="R592" s="156">
        <f t="shared" si="534"/>
        <v>2.0833333333333814E-3</v>
      </c>
      <c r="S592" s="156">
        <f t="shared" si="535"/>
        <v>2.0138888888888928E-2</v>
      </c>
      <c r="T592" s="156">
        <f t="shared" si="537"/>
        <v>3.6805555555555536E-2</v>
      </c>
      <c r="U592" s="149">
        <v>17.100000000000001</v>
      </c>
      <c r="V592" s="149">
        <f>INDEX('Počty dní'!A:E,MATCH(E592,'Počty dní'!C:C,0),4)</f>
        <v>205</v>
      </c>
      <c r="W592" s="157">
        <f t="shared" si="536"/>
        <v>3505.5000000000005</v>
      </c>
      <c r="Z592" s="135"/>
      <c r="AA592" s="135"/>
    </row>
    <row r="593" spans="1:27" x14ac:dyDescent="0.25">
      <c r="A593" s="148">
        <v>442</v>
      </c>
      <c r="B593" s="149">
        <v>4042</v>
      </c>
      <c r="C593" s="149" t="s">
        <v>21</v>
      </c>
      <c r="D593" s="149"/>
      <c r="E593" s="150" t="str">
        <f>CONCATENATE(C593,D593)</f>
        <v>X</v>
      </c>
      <c r="F593" s="149" t="s">
        <v>103</v>
      </c>
      <c r="G593" s="230">
        <v>13</v>
      </c>
      <c r="H593" s="149" t="str">
        <f>CONCATENATE(F593,"/",G593)</f>
        <v>XXX340/13</v>
      </c>
      <c r="I593" s="191" t="s">
        <v>28</v>
      </c>
      <c r="J593" s="152" t="s">
        <v>27</v>
      </c>
      <c r="K593" s="153">
        <v>0.52430555555555558</v>
      </c>
      <c r="L593" s="154">
        <v>0.52638888888888891</v>
      </c>
      <c r="M593" s="155" t="s">
        <v>90</v>
      </c>
      <c r="N593" s="154">
        <v>0.5444444444444444</v>
      </c>
      <c r="O593" s="209" t="s">
        <v>104</v>
      </c>
      <c r="P593" s="149" t="str">
        <f t="shared" si="532"/>
        <v>OK</v>
      </c>
      <c r="Q593" s="156">
        <f t="shared" si="533"/>
        <v>1.8055555555555491E-2</v>
      </c>
      <c r="R593" s="156">
        <f t="shared" si="534"/>
        <v>2.0833333333333259E-3</v>
      </c>
      <c r="S593" s="156">
        <f t="shared" si="535"/>
        <v>2.0138888888888817E-2</v>
      </c>
      <c r="T593" s="156">
        <f t="shared" si="537"/>
        <v>8.9583333333333348E-2</v>
      </c>
      <c r="U593" s="149">
        <v>17.100000000000001</v>
      </c>
      <c r="V593" s="149">
        <f>INDEX('Počty dní'!A:E,MATCH(E593,'Počty dní'!C:C,0),4)</f>
        <v>205</v>
      </c>
      <c r="W593" s="157">
        <f>V593*U593</f>
        <v>3505.5000000000005</v>
      </c>
      <c r="Z593" s="135"/>
      <c r="AA593" s="135"/>
    </row>
    <row r="594" spans="1:27" x14ac:dyDescent="0.25">
      <c r="A594" s="148">
        <v>442</v>
      </c>
      <c r="B594" s="149">
        <v>4042</v>
      </c>
      <c r="C594" s="149" t="s">
        <v>21</v>
      </c>
      <c r="D594" s="149">
        <v>25</v>
      </c>
      <c r="E594" s="150" t="str">
        <f>CONCATENATE(C594,D594)</f>
        <v>X25</v>
      </c>
      <c r="F594" s="149" t="s">
        <v>106</v>
      </c>
      <c r="G594" s="230">
        <v>2</v>
      </c>
      <c r="H594" s="149" t="str">
        <f>CONCATENATE(F594,"/",G594)</f>
        <v>XXX341/2</v>
      </c>
      <c r="I594" s="191" t="s">
        <v>28</v>
      </c>
      <c r="J594" s="152" t="s">
        <v>27</v>
      </c>
      <c r="K594" s="153">
        <v>0.56805555555555554</v>
      </c>
      <c r="L594" s="154">
        <v>0.56944444444444442</v>
      </c>
      <c r="M594" s="155" t="s">
        <v>104</v>
      </c>
      <c r="N594" s="154">
        <v>0.57708333333333328</v>
      </c>
      <c r="O594" s="155" t="s">
        <v>107</v>
      </c>
      <c r="P594" s="149" t="str">
        <f t="shared" si="532"/>
        <v>OK</v>
      </c>
      <c r="Q594" s="156">
        <f t="shared" si="533"/>
        <v>7.6388888888888618E-3</v>
      </c>
      <c r="R594" s="156">
        <f t="shared" si="534"/>
        <v>1.388888888888884E-3</v>
      </c>
      <c r="S594" s="156">
        <f t="shared" si="535"/>
        <v>9.0277777777777457E-3</v>
      </c>
      <c r="T594" s="156">
        <f t="shared" si="537"/>
        <v>2.3611111111111138E-2</v>
      </c>
      <c r="U594" s="149">
        <v>7.4</v>
      </c>
      <c r="V594" s="149">
        <f>INDEX('Počty dní'!A:E,MATCH(E594,'Počty dní'!C:C,0),4)</f>
        <v>205</v>
      </c>
      <c r="W594" s="157">
        <f>V594*U594</f>
        <v>1517</v>
      </c>
      <c r="Z594" s="135"/>
      <c r="AA594" s="135"/>
    </row>
    <row r="595" spans="1:27" x14ac:dyDescent="0.25">
      <c r="A595" s="148">
        <v>442</v>
      </c>
      <c r="B595" s="149">
        <v>4042</v>
      </c>
      <c r="C595" s="149" t="s">
        <v>21</v>
      </c>
      <c r="D595" s="149">
        <v>25</v>
      </c>
      <c r="E595" s="150" t="str">
        <f>CONCATENATE(C595,D595)</f>
        <v>X25</v>
      </c>
      <c r="F595" s="149" t="s">
        <v>106</v>
      </c>
      <c r="G595" s="230">
        <v>1</v>
      </c>
      <c r="H595" s="149" t="str">
        <f>CONCATENATE(F595,"/",G595)</f>
        <v>XXX341/1</v>
      </c>
      <c r="I595" s="191" t="s">
        <v>28</v>
      </c>
      <c r="J595" s="152" t="s">
        <v>27</v>
      </c>
      <c r="K595" s="153">
        <v>0.57708333333333328</v>
      </c>
      <c r="L595" s="154">
        <v>0.57777777777777783</v>
      </c>
      <c r="M595" s="155" t="s">
        <v>107</v>
      </c>
      <c r="N595" s="154">
        <v>0.58124999999999993</v>
      </c>
      <c r="O595" s="155" t="s">
        <v>104</v>
      </c>
      <c r="P595" s="149" t="str">
        <f t="shared" si="532"/>
        <v>OK</v>
      </c>
      <c r="Q595" s="156">
        <f t="shared" si="533"/>
        <v>3.4722222222220989E-3</v>
      </c>
      <c r="R595" s="156">
        <f t="shared" si="534"/>
        <v>6.94444444444553E-4</v>
      </c>
      <c r="S595" s="156">
        <f t="shared" si="535"/>
        <v>4.1666666666666519E-3</v>
      </c>
      <c r="T595" s="156">
        <f t="shared" si="537"/>
        <v>0</v>
      </c>
      <c r="U595" s="149">
        <v>3</v>
      </c>
      <c r="V595" s="149">
        <f>INDEX('Počty dní'!A:E,MATCH(E595,'Počty dní'!C:C,0),4)</f>
        <v>205</v>
      </c>
      <c r="W595" s="157">
        <f>V595*U595</f>
        <v>615</v>
      </c>
      <c r="Z595" s="135"/>
      <c r="AA595" s="135"/>
    </row>
    <row r="596" spans="1:27" x14ac:dyDescent="0.25">
      <c r="A596" s="148">
        <v>442</v>
      </c>
      <c r="B596" s="149">
        <v>4042</v>
      </c>
      <c r="C596" s="149" t="s">
        <v>21</v>
      </c>
      <c r="D596" s="149"/>
      <c r="E596" s="150" t="str">
        <f>CONCATENATE(C596,D596)</f>
        <v>X</v>
      </c>
      <c r="F596" s="149" t="s">
        <v>103</v>
      </c>
      <c r="G596" s="230">
        <v>16</v>
      </c>
      <c r="H596" s="149" t="str">
        <f>CONCATENATE(F596,"/",G596)</f>
        <v>XXX340/16</v>
      </c>
      <c r="I596" s="191" t="s">
        <v>28</v>
      </c>
      <c r="J596" s="152" t="s">
        <v>27</v>
      </c>
      <c r="K596" s="153">
        <v>0.58124999999999993</v>
      </c>
      <c r="L596" s="154">
        <v>0.58333333333333337</v>
      </c>
      <c r="M596" s="155" t="s">
        <v>104</v>
      </c>
      <c r="N596" s="154">
        <v>0.60138888888888886</v>
      </c>
      <c r="O596" s="155" t="s">
        <v>90</v>
      </c>
      <c r="P596" s="149" t="str">
        <f t="shared" si="532"/>
        <v>OK</v>
      </c>
      <c r="Q596" s="156">
        <f t="shared" si="533"/>
        <v>1.8055555555555491E-2</v>
      </c>
      <c r="R596" s="156">
        <f t="shared" si="534"/>
        <v>2.083333333333437E-3</v>
      </c>
      <c r="S596" s="156">
        <f t="shared" si="535"/>
        <v>2.0138888888888928E-2</v>
      </c>
      <c r="T596" s="156">
        <f t="shared" si="537"/>
        <v>0</v>
      </c>
      <c r="U596" s="149">
        <v>17.100000000000001</v>
      </c>
      <c r="V596" s="149">
        <f>INDEX('Počty dní'!A:E,MATCH(E596,'Počty dní'!C:C,0),4)</f>
        <v>205</v>
      </c>
      <c r="W596" s="157">
        <f>V596*U596</f>
        <v>3505.5000000000005</v>
      </c>
      <c r="Z596" s="135"/>
      <c r="AA596" s="135"/>
    </row>
    <row r="597" spans="1:27" x14ac:dyDescent="0.25">
      <c r="A597" s="148">
        <v>442</v>
      </c>
      <c r="B597" s="149">
        <v>4042</v>
      </c>
      <c r="C597" s="149" t="s">
        <v>21</v>
      </c>
      <c r="D597" s="149"/>
      <c r="E597" s="150" t="str">
        <f>CONCATENATE(C597,D597)</f>
        <v>X</v>
      </c>
      <c r="F597" s="149" t="s">
        <v>103</v>
      </c>
      <c r="G597" s="230">
        <v>17</v>
      </c>
      <c r="H597" s="149" t="str">
        <f>CONCATENATE(F597,"/",G597)</f>
        <v>XXX340/17</v>
      </c>
      <c r="I597" s="191" t="s">
        <v>27</v>
      </c>
      <c r="J597" s="152" t="s">
        <v>27</v>
      </c>
      <c r="K597" s="153">
        <v>0.60763888888888895</v>
      </c>
      <c r="L597" s="154">
        <v>0.60972222222222217</v>
      </c>
      <c r="M597" s="155" t="s">
        <v>90</v>
      </c>
      <c r="N597" s="154">
        <v>0.62777777777777777</v>
      </c>
      <c r="O597" s="209" t="s">
        <v>104</v>
      </c>
      <c r="P597" s="149" t="str">
        <f t="shared" si="532"/>
        <v>OK</v>
      </c>
      <c r="Q597" s="156">
        <f t="shared" si="533"/>
        <v>1.8055555555555602E-2</v>
      </c>
      <c r="R597" s="156">
        <f t="shared" si="534"/>
        <v>2.0833333333332149E-3</v>
      </c>
      <c r="S597" s="156">
        <f t="shared" si="535"/>
        <v>2.0138888888888817E-2</v>
      </c>
      <c r="T597" s="156">
        <f t="shared" si="537"/>
        <v>6.2500000000000888E-3</v>
      </c>
      <c r="U597" s="149">
        <v>17.100000000000001</v>
      </c>
      <c r="V597" s="149">
        <f>INDEX('Počty dní'!A:E,MATCH(E597,'Počty dní'!C:C,0),4)</f>
        <v>205</v>
      </c>
      <c r="W597" s="157">
        <f>V597*U597</f>
        <v>3505.5000000000005</v>
      </c>
      <c r="Z597" s="135"/>
      <c r="AA597" s="135"/>
    </row>
    <row r="598" spans="1:27" x14ac:dyDescent="0.25">
      <c r="A598" s="148">
        <v>442</v>
      </c>
      <c r="B598" s="149">
        <v>4042</v>
      </c>
      <c r="C598" s="149" t="s">
        <v>21</v>
      </c>
      <c r="D598" s="149"/>
      <c r="E598" s="150" t="str">
        <f t="shared" ref="E598" si="538">CONCATENATE(C598,D598)</f>
        <v>X</v>
      </c>
      <c r="F598" s="149" t="s">
        <v>106</v>
      </c>
      <c r="G598" s="230">
        <v>6</v>
      </c>
      <c r="H598" s="149" t="str">
        <f t="shared" ref="H598" si="539">CONCATENATE(F598,"/",G598)</f>
        <v>XXX341/6</v>
      </c>
      <c r="I598" s="191" t="s">
        <v>28</v>
      </c>
      <c r="J598" s="152" t="s">
        <v>27</v>
      </c>
      <c r="K598" s="153">
        <v>0.63124999999999998</v>
      </c>
      <c r="L598" s="154">
        <v>0.63194444444444442</v>
      </c>
      <c r="M598" s="155" t="s">
        <v>104</v>
      </c>
      <c r="N598" s="154">
        <v>0.63958333333333328</v>
      </c>
      <c r="O598" s="209" t="s">
        <v>107</v>
      </c>
      <c r="P598" s="149" t="str">
        <f t="shared" si="532"/>
        <v>OK</v>
      </c>
      <c r="Q598" s="156">
        <f t="shared" si="533"/>
        <v>7.6388888888888618E-3</v>
      </c>
      <c r="R598" s="156">
        <f t="shared" si="534"/>
        <v>6.9444444444444198E-4</v>
      </c>
      <c r="S598" s="156">
        <f t="shared" si="535"/>
        <v>8.3333333333333037E-3</v>
      </c>
      <c r="T598" s="156">
        <f t="shared" si="537"/>
        <v>3.4722222222222099E-3</v>
      </c>
      <c r="U598" s="149">
        <v>7.4</v>
      </c>
      <c r="V598" s="149">
        <f>INDEX('Počty dní'!A:E,MATCH(E598,'Počty dní'!C:C,0),4)</f>
        <v>205</v>
      </c>
      <c r="W598" s="157">
        <f t="shared" ref="W598" si="540">V598*U598</f>
        <v>1517</v>
      </c>
      <c r="Z598" s="135"/>
      <c r="AA598" s="135"/>
    </row>
    <row r="599" spans="1:27" x14ac:dyDescent="0.25">
      <c r="A599" s="148">
        <v>442</v>
      </c>
      <c r="B599" s="149">
        <v>4042</v>
      </c>
      <c r="C599" s="149" t="s">
        <v>21</v>
      </c>
      <c r="D599" s="149"/>
      <c r="E599" s="150" t="str">
        <f t="shared" ref="E599" si="541">CONCATENATE(C599,D599)</f>
        <v>X</v>
      </c>
      <c r="F599" s="149" t="s">
        <v>106</v>
      </c>
      <c r="G599" s="230">
        <v>5</v>
      </c>
      <c r="H599" s="149" t="str">
        <f t="shared" ref="H599" si="542">CONCATENATE(F599,"/",G599)</f>
        <v>XXX341/5</v>
      </c>
      <c r="I599" s="191" t="s">
        <v>28</v>
      </c>
      <c r="J599" s="152" t="s">
        <v>27</v>
      </c>
      <c r="K599" s="153">
        <v>0.63958333333333328</v>
      </c>
      <c r="L599" s="154">
        <v>0.64027777777777783</v>
      </c>
      <c r="M599" s="155" t="s">
        <v>107</v>
      </c>
      <c r="N599" s="154">
        <v>0.64374999999999993</v>
      </c>
      <c r="O599" s="209" t="s">
        <v>104</v>
      </c>
      <c r="P599" s="149" t="str">
        <f t="shared" si="532"/>
        <v>OK</v>
      </c>
      <c r="Q599" s="156">
        <f t="shared" si="533"/>
        <v>3.4722222222220989E-3</v>
      </c>
      <c r="R599" s="156">
        <f t="shared" si="534"/>
        <v>6.94444444444553E-4</v>
      </c>
      <c r="S599" s="156">
        <f t="shared" si="535"/>
        <v>4.1666666666666519E-3</v>
      </c>
      <c r="T599" s="156">
        <f t="shared" si="537"/>
        <v>0</v>
      </c>
      <c r="U599" s="149">
        <v>3</v>
      </c>
      <c r="V599" s="149">
        <f>INDEX('Počty dní'!A:E,MATCH(E599,'Počty dní'!C:C,0),4)</f>
        <v>205</v>
      </c>
      <c r="W599" s="157">
        <f t="shared" ref="W599" si="543">V599*U599</f>
        <v>615</v>
      </c>
      <c r="Z599" s="135"/>
      <c r="AA599" s="135"/>
    </row>
    <row r="600" spans="1:27" ht="15.75" thickBot="1" x14ac:dyDescent="0.3">
      <c r="A600" s="148">
        <v>442</v>
      </c>
      <c r="B600" s="149">
        <v>4042</v>
      </c>
      <c r="C600" s="149" t="s">
        <v>21</v>
      </c>
      <c r="D600" s="149"/>
      <c r="E600" s="150" t="str">
        <f>CONCATENATE(C600,D600)</f>
        <v>X</v>
      </c>
      <c r="F600" s="149" t="s">
        <v>103</v>
      </c>
      <c r="G600" s="230">
        <v>20</v>
      </c>
      <c r="H600" s="149" t="str">
        <f>CONCATENATE(F600,"/",G600)</f>
        <v>XXX340/20</v>
      </c>
      <c r="I600" s="191" t="s">
        <v>28</v>
      </c>
      <c r="J600" s="152" t="s">
        <v>27</v>
      </c>
      <c r="K600" s="153">
        <v>0.6645833333333333</v>
      </c>
      <c r="L600" s="154">
        <v>0.66666666666666663</v>
      </c>
      <c r="M600" s="155" t="s">
        <v>104</v>
      </c>
      <c r="N600" s="154">
        <v>0.68472222222222223</v>
      </c>
      <c r="O600" s="155" t="s">
        <v>90</v>
      </c>
      <c r="P600" s="149"/>
      <c r="Q600" s="156">
        <f t="shared" si="533"/>
        <v>1.8055555555555602E-2</v>
      </c>
      <c r="R600" s="156">
        <f t="shared" si="534"/>
        <v>2.0833333333333259E-3</v>
      </c>
      <c r="S600" s="156">
        <f t="shared" si="535"/>
        <v>2.0138888888888928E-2</v>
      </c>
      <c r="T600" s="156">
        <f t="shared" si="537"/>
        <v>2.083333333333337E-2</v>
      </c>
      <c r="U600" s="149">
        <v>17.100000000000001</v>
      </c>
      <c r="V600" s="149">
        <f>INDEX('Počty dní'!A:E,MATCH(E600,'Počty dní'!C:C,0),4)</f>
        <v>205</v>
      </c>
      <c r="W600" s="157">
        <f>V600*U600</f>
        <v>3505.5000000000005</v>
      </c>
      <c r="Z600" s="135"/>
      <c r="AA600" s="135"/>
    </row>
    <row r="601" spans="1:27" ht="15.75" thickBot="1" x14ac:dyDescent="0.3">
      <c r="A601" s="163" t="str">
        <f ca="1">CONCATENATE(INDIRECT("R[-3]C[0]",FALSE),"celkem")</f>
        <v>442celkem</v>
      </c>
      <c r="B601" s="164"/>
      <c r="C601" s="164" t="str">
        <f ca="1">INDIRECT("R[-1]C[12]",FALSE)</f>
        <v>Telč,,aut.nádr.</v>
      </c>
      <c r="D601" s="165"/>
      <c r="E601" s="164"/>
      <c r="F601" s="165"/>
      <c r="G601" s="231"/>
      <c r="H601" s="166"/>
      <c r="I601" s="167"/>
      <c r="J601" s="168" t="str">
        <f ca="1">INDIRECT("R[-2]C[0]",FALSE)</f>
        <v>V</v>
      </c>
      <c r="K601" s="169"/>
      <c r="L601" s="170"/>
      <c r="M601" s="171"/>
      <c r="N601" s="170"/>
      <c r="O601" s="172"/>
      <c r="P601" s="164"/>
      <c r="Q601" s="173">
        <f>SUM(Q587:Q600)</f>
        <v>0.27083333333333304</v>
      </c>
      <c r="R601" s="173">
        <f t="shared" ref="R601:T601" si="544">SUM(R587:R600)</f>
        <v>2.2916666666666863E-2</v>
      </c>
      <c r="S601" s="173">
        <f t="shared" si="544"/>
        <v>0.2937499999999999</v>
      </c>
      <c r="T601" s="173">
        <f t="shared" si="544"/>
        <v>0.22222222222222235</v>
      </c>
      <c r="U601" s="174">
        <f>SUM(U587:U600)</f>
        <v>266.59999999999997</v>
      </c>
      <c r="V601" s="175"/>
      <c r="W601" s="176">
        <f>SUM(W587:W600)</f>
        <v>54653</v>
      </c>
      <c r="Z601" s="135"/>
      <c r="AA601" s="135"/>
    </row>
    <row r="602" spans="1:27" x14ac:dyDescent="0.25">
      <c r="A602" s="177"/>
      <c r="D602" s="178"/>
      <c r="F602" s="178"/>
      <c r="H602" s="179"/>
      <c r="I602" s="180"/>
      <c r="J602" s="181"/>
      <c r="K602" s="182"/>
      <c r="L602" s="183"/>
      <c r="M602" s="136"/>
      <c r="N602" s="183"/>
      <c r="O602" s="184"/>
      <c r="Q602" s="185"/>
      <c r="R602" s="185"/>
      <c r="S602" s="185"/>
      <c r="T602" s="185"/>
      <c r="U602" s="182"/>
      <c r="W602" s="182"/>
      <c r="Z602" s="135"/>
      <c r="AA602" s="135"/>
    </row>
    <row r="603" spans="1:27" ht="15.75" thickBot="1" x14ac:dyDescent="0.3">
      <c r="Z603" s="135"/>
      <c r="AA603" s="135"/>
    </row>
    <row r="604" spans="1:27" x14ac:dyDescent="0.25">
      <c r="A604" s="138">
        <v>443</v>
      </c>
      <c r="B604" s="139">
        <v>4043</v>
      </c>
      <c r="C604" s="139" t="s">
        <v>21</v>
      </c>
      <c r="D604" s="139"/>
      <c r="E604" s="140" t="str">
        <f t="shared" ref="E604" si="545">CONCATENATE(C604,D604)</f>
        <v>X</v>
      </c>
      <c r="F604" s="139" t="s">
        <v>103</v>
      </c>
      <c r="G604" s="229">
        <v>1</v>
      </c>
      <c r="H604" s="139" t="str">
        <f t="shared" ref="H604" si="546">CONCATENATE(F604,"/",G604)</f>
        <v>XXX340/1</v>
      </c>
      <c r="I604" s="190" t="s">
        <v>28</v>
      </c>
      <c r="J604" s="142" t="s">
        <v>27</v>
      </c>
      <c r="K604" s="143">
        <v>0.18541666666666667</v>
      </c>
      <c r="L604" s="144">
        <v>0.18611111111111112</v>
      </c>
      <c r="M604" s="145" t="s">
        <v>90</v>
      </c>
      <c r="N604" s="144">
        <v>0.20416666666666669</v>
      </c>
      <c r="O604" s="145" t="s">
        <v>104</v>
      </c>
      <c r="P604" s="139" t="str">
        <f t="shared" ref="P604:P619" si="547">IF(M605=O604,"OK","POZOR")</f>
        <v>OK</v>
      </c>
      <c r="Q604" s="146">
        <f t="shared" ref="Q604:Q620" si="548">IF(ISNUMBER(G604),N604-L604,IF(F604="přejezd",N604-L604,0))</f>
        <v>1.8055555555555575E-2</v>
      </c>
      <c r="R604" s="146">
        <f t="shared" ref="R604:R620" si="549">IF(ISNUMBER(G604),L604-K604,0)</f>
        <v>6.9444444444444198E-4</v>
      </c>
      <c r="S604" s="146">
        <f t="shared" ref="S604:S620" si="550">Q604+R604</f>
        <v>1.8750000000000017E-2</v>
      </c>
      <c r="T604" s="146"/>
      <c r="U604" s="139">
        <v>17.100000000000001</v>
      </c>
      <c r="V604" s="139">
        <f>INDEX('Počty dní'!A:E,MATCH(E604,'Počty dní'!C:C,0),4)</f>
        <v>205</v>
      </c>
      <c r="W604" s="147">
        <f t="shared" ref="W604" si="551">V604*U604</f>
        <v>3505.5000000000005</v>
      </c>
      <c r="Z604" s="135"/>
      <c r="AA604" s="135"/>
    </row>
    <row r="605" spans="1:27" x14ac:dyDescent="0.25">
      <c r="A605" s="148">
        <v>443</v>
      </c>
      <c r="B605" s="149">
        <v>4043</v>
      </c>
      <c r="C605" s="149" t="s">
        <v>21</v>
      </c>
      <c r="D605" s="149"/>
      <c r="E605" s="150" t="str">
        <f t="shared" ref="E605:E611" si="552">CONCATENATE(C605,D605)</f>
        <v>X</v>
      </c>
      <c r="F605" s="149" t="s">
        <v>103</v>
      </c>
      <c r="G605" s="230">
        <v>4</v>
      </c>
      <c r="H605" s="149" t="str">
        <f t="shared" ref="H605:H611" si="553">CONCATENATE(F605,"/",G605)</f>
        <v>XXX340/4</v>
      </c>
      <c r="I605" s="191" t="s">
        <v>28</v>
      </c>
      <c r="J605" s="152" t="s">
        <v>27</v>
      </c>
      <c r="K605" s="153">
        <v>0.20625000000000002</v>
      </c>
      <c r="L605" s="154">
        <v>0.20833333333333334</v>
      </c>
      <c r="M605" s="209" t="s">
        <v>104</v>
      </c>
      <c r="N605" s="154">
        <v>0.22638888888888889</v>
      </c>
      <c r="O605" s="155" t="s">
        <v>90</v>
      </c>
      <c r="P605" s="149" t="str">
        <f t="shared" si="547"/>
        <v>OK</v>
      </c>
      <c r="Q605" s="156">
        <f t="shared" si="548"/>
        <v>1.8055555555555547E-2</v>
      </c>
      <c r="R605" s="156">
        <f t="shared" si="549"/>
        <v>2.0833333333333259E-3</v>
      </c>
      <c r="S605" s="156">
        <f t="shared" si="550"/>
        <v>2.0138888888888873E-2</v>
      </c>
      <c r="T605" s="156">
        <f t="shared" ref="T605:T620" si="554">K605-N604</f>
        <v>2.0833333333333259E-3</v>
      </c>
      <c r="U605" s="149">
        <v>17.100000000000001</v>
      </c>
      <c r="V605" s="149">
        <f>INDEX('Počty dní'!A:E,MATCH(E605,'Počty dní'!C:C,0),4)</f>
        <v>205</v>
      </c>
      <c r="W605" s="157">
        <f t="shared" ref="W605:W611" si="555">V605*U605</f>
        <v>3505.5000000000005</v>
      </c>
      <c r="Z605" s="135"/>
      <c r="AA605" s="135"/>
    </row>
    <row r="606" spans="1:27" x14ac:dyDescent="0.25">
      <c r="A606" s="148">
        <v>443</v>
      </c>
      <c r="B606" s="149">
        <v>4043</v>
      </c>
      <c r="C606" s="149" t="s">
        <v>21</v>
      </c>
      <c r="D606" s="149"/>
      <c r="E606" s="150" t="str">
        <f t="shared" si="552"/>
        <v>X</v>
      </c>
      <c r="F606" s="149" t="s">
        <v>103</v>
      </c>
      <c r="G606" s="230">
        <v>3</v>
      </c>
      <c r="H606" s="149" t="str">
        <f t="shared" si="553"/>
        <v>XXX340/3</v>
      </c>
      <c r="I606" s="191" t="s">
        <v>28</v>
      </c>
      <c r="J606" s="152" t="s">
        <v>27</v>
      </c>
      <c r="K606" s="153">
        <v>0.22708333333333333</v>
      </c>
      <c r="L606" s="154">
        <v>0.22777777777777777</v>
      </c>
      <c r="M606" s="155" t="s">
        <v>90</v>
      </c>
      <c r="N606" s="154">
        <v>0.24583333333333335</v>
      </c>
      <c r="O606" s="209" t="s">
        <v>104</v>
      </c>
      <c r="P606" s="149" t="str">
        <f t="shared" si="547"/>
        <v>OK</v>
      </c>
      <c r="Q606" s="156">
        <f t="shared" si="548"/>
        <v>1.8055555555555575E-2</v>
      </c>
      <c r="R606" s="156">
        <f t="shared" si="549"/>
        <v>6.9444444444444198E-4</v>
      </c>
      <c r="S606" s="156">
        <f t="shared" si="550"/>
        <v>1.8750000000000017E-2</v>
      </c>
      <c r="T606" s="156">
        <f t="shared" si="554"/>
        <v>6.9444444444444198E-4</v>
      </c>
      <c r="U606" s="149">
        <v>17.100000000000001</v>
      </c>
      <c r="V606" s="149">
        <f>INDEX('Počty dní'!A:E,MATCH(E606,'Počty dní'!C:C,0),4)</f>
        <v>205</v>
      </c>
      <c r="W606" s="157">
        <f t="shared" si="555"/>
        <v>3505.5000000000005</v>
      </c>
      <c r="Z606" s="135"/>
      <c r="AA606" s="135"/>
    </row>
    <row r="607" spans="1:27" x14ac:dyDescent="0.25">
      <c r="A607" s="148">
        <v>443</v>
      </c>
      <c r="B607" s="149">
        <v>4043</v>
      </c>
      <c r="C607" s="149" t="s">
        <v>21</v>
      </c>
      <c r="D607" s="149"/>
      <c r="E607" s="150" t="str">
        <f t="shared" si="552"/>
        <v>X</v>
      </c>
      <c r="F607" s="149" t="s">
        <v>103</v>
      </c>
      <c r="G607" s="230">
        <v>6</v>
      </c>
      <c r="H607" s="149" t="str">
        <f t="shared" si="553"/>
        <v>XXX340/6</v>
      </c>
      <c r="I607" s="191" t="s">
        <v>27</v>
      </c>
      <c r="J607" s="152" t="s">
        <v>27</v>
      </c>
      <c r="K607" s="153">
        <v>0.24791666666666667</v>
      </c>
      <c r="L607" s="154">
        <v>0.25</v>
      </c>
      <c r="M607" s="209" t="s">
        <v>104</v>
      </c>
      <c r="N607" s="154">
        <v>0.26805555555555555</v>
      </c>
      <c r="O607" s="155" t="s">
        <v>90</v>
      </c>
      <c r="P607" s="149" t="str">
        <f t="shared" si="547"/>
        <v>OK</v>
      </c>
      <c r="Q607" s="156">
        <f t="shared" si="548"/>
        <v>1.8055555555555547E-2</v>
      </c>
      <c r="R607" s="156">
        <f t="shared" si="549"/>
        <v>2.0833333333333259E-3</v>
      </c>
      <c r="S607" s="156">
        <f t="shared" si="550"/>
        <v>2.0138888888888873E-2</v>
      </c>
      <c r="T607" s="156">
        <f t="shared" si="554"/>
        <v>2.0833333333333259E-3</v>
      </c>
      <c r="U607" s="149">
        <v>17.100000000000001</v>
      </c>
      <c r="V607" s="149">
        <f>INDEX('Počty dní'!A:E,MATCH(E607,'Počty dní'!C:C,0),4)</f>
        <v>205</v>
      </c>
      <c r="W607" s="157">
        <f t="shared" si="555"/>
        <v>3505.5000000000005</v>
      </c>
      <c r="Z607" s="135"/>
      <c r="AA607" s="135"/>
    </row>
    <row r="608" spans="1:27" x14ac:dyDescent="0.25">
      <c r="A608" s="148">
        <v>443</v>
      </c>
      <c r="B608" s="149">
        <v>4043</v>
      </c>
      <c r="C608" s="149" t="s">
        <v>21</v>
      </c>
      <c r="D608" s="149"/>
      <c r="E608" s="150" t="str">
        <f t="shared" si="552"/>
        <v>X</v>
      </c>
      <c r="F608" s="149" t="s">
        <v>103</v>
      </c>
      <c r="G608" s="230">
        <v>5</v>
      </c>
      <c r="H608" s="149" t="str">
        <f t="shared" si="553"/>
        <v>XXX340/5</v>
      </c>
      <c r="I608" s="191" t="s">
        <v>28</v>
      </c>
      <c r="J608" s="152" t="s">
        <v>27</v>
      </c>
      <c r="K608" s="153">
        <v>0.26874999999999999</v>
      </c>
      <c r="L608" s="154">
        <v>0.26944444444444443</v>
      </c>
      <c r="M608" s="155" t="s">
        <v>90</v>
      </c>
      <c r="N608" s="154">
        <v>0.28750000000000003</v>
      </c>
      <c r="O608" s="209" t="s">
        <v>104</v>
      </c>
      <c r="P608" s="149" t="str">
        <f t="shared" si="547"/>
        <v>OK</v>
      </c>
      <c r="Q608" s="156">
        <f t="shared" si="548"/>
        <v>1.8055555555555602E-2</v>
      </c>
      <c r="R608" s="156">
        <f t="shared" si="549"/>
        <v>6.9444444444444198E-4</v>
      </c>
      <c r="S608" s="156">
        <f t="shared" si="550"/>
        <v>1.8750000000000044E-2</v>
      </c>
      <c r="T608" s="156">
        <f t="shared" si="554"/>
        <v>6.9444444444444198E-4</v>
      </c>
      <c r="U608" s="149">
        <v>17.100000000000001</v>
      </c>
      <c r="V608" s="149">
        <f>INDEX('Počty dní'!A:E,MATCH(E608,'Počty dní'!C:C,0),4)</f>
        <v>205</v>
      </c>
      <c r="W608" s="157">
        <f t="shared" si="555"/>
        <v>3505.5000000000005</v>
      </c>
      <c r="Z608" s="135"/>
      <c r="AA608" s="135"/>
    </row>
    <row r="609" spans="1:27" x14ac:dyDescent="0.25">
      <c r="A609" s="148">
        <v>443</v>
      </c>
      <c r="B609" s="149">
        <v>4043</v>
      </c>
      <c r="C609" s="149" t="s">
        <v>21</v>
      </c>
      <c r="D609" s="149"/>
      <c r="E609" s="150" t="str">
        <f t="shared" si="552"/>
        <v>X</v>
      </c>
      <c r="F609" s="149" t="s">
        <v>103</v>
      </c>
      <c r="G609" s="230">
        <v>8</v>
      </c>
      <c r="H609" s="149" t="str">
        <f t="shared" si="553"/>
        <v>XXX340/8</v>
      </c>
      <c r="I609" s="191" t="s">
        <v>27</v>
      </c>
      <c r="J609" s="152" t="s">
        <v>27</v>
      </c>
      <c r="K609" s="153">
        <v>0.28958333333333336</v>
      </c>
      <c r="L609" s="154">
        <v>0.29166666666666669</v>
      </c>
      <c r="M609" s="209" t="s">
        <v>104</v>
      </c>
      <c r="N609" s="154">
        <v>0.30972222222222223</v>
      </c>
      <c r="O609" s="155" t="s">
        <v>90</v>
      </c>
      <c r="P609" s="149" t="str">
        <f t="shared" ref="P609:P615" si="556">IF(M610=O609,"OK","POZOR")</f>
        <v>OK</v>
      </c>
      <c r="Q609" s="156">
        <f t="shared" ref="Q609:Q615" si="557">IF(ISNUMBER(G609),N609-L609,IF(F609="přejezd",N609-L609,0))</f>
        <v>1.8055555555555547E-2</v>
      </c>
      <c r="R609" s="156">
        <f t="shared" ref="R609:R615" si="558">IF(ISNUMBER(G609),L609-K609,0)</f>
        <v>2.0833333333333259E-3</v>
      </c>
      <c r="S609" s="156">
        <f t="shared" ref="S609:S615" si="559">Q609+R609</f>
        <v>2.0138888888888873E-2</v>
      </c>
      <c r="T609" s="156">
        <f t="shared" ref="T609:T615" si="560">K609-N608</f>
        <v>2.0833333333333259E-3</v>
      </c>
      <c r="U609" s="149">
        <v>17.100000000000001</v>
      </c>
      <c r="V609" s="149">
        <f>INDEX('Počty dní'!A:E,MATCH(E609,'Počty dní'!C:C,0),4)</f>
        <v>205</v>
      </c>
      <c r="W609" s="157">
        <f t="shared" si="555"/>
        <v>3505.5000000000005</v>
      </c>
      <c r="Z609" s="135"/>
      <c r="AA609" s="135"/>
    </row>
    <row r="610" spans="1:27" x14ac:dyDescent="0.25">
      <c r="A610" s="148">
        <v>443</v>
      </c>
      <c r="B610" s="149">
        <v>4043</v>
      </c>
      <c r="C610" s="149" t="s">
        <v>21</v>
      </c>
      <c r="D610" s="149"/>
      <c r="E610" s="150" t="str">
        <f t="shared" si="552"/>
        <v>X</v>
      </c>
      <c r="F610" s="149" t="s">
        <v>103</v>
      </c>
      <c r="G610" s="230">
        <v>7</v>
      </c>
      <c r="H610" s="149" t="str">
        <f t="shared" si="553"/>
        <v>XXX340/7</v>
      </c>
      <c r="I610" s="191" t="s">
        <v>28</v>
      </c>
      <c r="J610" s="152" t="s">
        <v>27</v>
      </c>
      <c r="K610" s="153">
        <v>0.31041666666666667</v>
      </c>
      <c r="L610" s="154">
        <v>0.31111111111111112</v>
      </c>
      <c r="M610" s="155" t="s">
        <v>90</v>
      </c>
      <c r="N610" s="154">
        <v>0.32916666666666666</v>
      </c>
      <c r="O610" s="209" t="s">
        <v>104</v>
      </c>
      <c r="P610" s="149" t="str">
        <f t="shared" si="556"/>
        <v>OK</v>
      </c>
      <c r="Q610" s="156">
        <f t="shared" si="557"/>
        <v>1.8055555555555547E-2</v>
      </c>
      <c r="R610" s="156">
        <f t="shared" si="558"/>
        <v>6.9444444444444198E-4</v>
      </c>
      <c r="S610" s="156">
        <f t="shared" si="559"/>
        <v>1.8749999999999989E-2</v>
      </c>
      <c r="T610" s="156">
        <f t="shared" si="560"/>
        <v>6.9444444444444198E-4</v>
      </c>
      <c r="U610" s="149">
        <v>17.100000000000001</v>
      </c>
      <c r="V610" s="149">
        <f>INDEX('Počty dní'!A:E,MATCH(E610,'Počty dní'!C:C,0),4)</f>
        <v>205</v>
      </c>
      <c r="W610" s="157">
        <f t="shared" si="555"/>
        <v>3505.5000000000005</v>
      </c>
      <c r="Z610" s="135"/>
      <c r="AA610" s="135"/>
    </row>
    <row r="611" spans="1:27" x14ac:dyDescent="0.25">
      <c r="A611" s="148">
        <v>443</v>
      </c>
      <c r="B611" s="149">
        <v>4043</v>
      </c>
      <c r="C611" s="149" t="s">
        <v>21</v>
      </c>
      <c r="D611" s="149"/>
      <c r="E611" s="150" t="str">
        <f t="shared" si="552"/>
        <v>X</v>
      </c>
      <c r="F611" s="149" t="s">
        <v>103</v>
      </c>
      <c r="G611" s="230">
        <v>10</v>
      </c>
      <c r="H611" s="149" t="str">
        <f t="shared" si="553"/>
        <v>XXX340/10</v>
      </c>
      <c r="I611" s="191" t="s">
        <v>28</v>
      </c>
      <c r="J611" s="152" t="s">
        <v>27</v>
      </c>
      <c r="K611" s="153">
        <v>0.33124999999999999</v>
      </c>
      <c r="L611" s="154">
        <v>0.33333333333333331</v>
      </c>
      <c r="M611" s="209" t="s">
        <v>104</v>
      </c>
      <c r="N611" s="154">
        <v>0.35138888888888892</v>
      </c>
      <c r="O611" s="155" t="s">
        <v>90</v>
      </c>
      <c r="P611" s="149" t="str">
        <f t="shared" si="556"/>
        <v>OK</v>
      </c>
      <c r="Q611" s="156">
        <f t="shared" si="557"/>
        <v>1.8055555555555602E-2</v>
      </c>
      <c r="R611" s="156">
        <f t="shared" si="558"/>
        <v>2.0833333333333259E-3</v>
      </c>
      <c r="S611" s="156">
        <f t="shared" si="559"/>
        <v>2.0138888888888928E-2</v>
      </c>
      <c r="T611" s="156">
        <f t="shared" si="560"/>
        <v>2.0833333333333259E-3</v>
      </c>
      <c r="U611" s="149">
        <v>17.100000000000001</v>
      </c>
      <c r="V611" s="149">
        <f>INDEX('Počty dní'!A:E,MATCH(E611,'Počty dní'!C:C,0),4)</f>
        <v>205</v>
      </c>
      <c r="W611" s="157">
        <f t="shared" si="555"/>
        <v>3505.5000000000005</v>
      </c>
      <c r="Z611" s="135"/>
      <c r="AA611" s="135"/>
    </row>
    <row r="612" spans="1:27" x14ac:dyDescent="0.25">
      <c r="A612" s="148">
        <v>443</v>
      </c>
      <c r="B612" s="149">
        <v>4043</v>
      </c>
      <c r="C612" s="149" t="s">
        <v>21</v>
      </c>
      <c r="D612" s="149"/>
      <c r="E612" s="150" t="str">
        <f t="shared" ref="E612:E614" si="561">CONCATENATE(C612,D612)</f>
        <v>X</v>
      </c>
      <c r="F612" s="149" t="s">
        <v>109</v>
      </c>
      <c r="G612" s="230">
        <v>10</v>
      </c>
      <c r="H612" s="149" t="str">
        <f>CONCATENATE(F612,"/",G612)</f>
        <v>XXX350/10</v>
      </c>
      <c r="I612" s="191" t="s">
        <v>28</v>
      </c>
      <c r="J612" s="152" t="s">
        <v>27</v>
      </c>
      <c r="K612" s="153">
        <v>0.41875000000000001</v>
      </c>
      <c r="L612" s="154">
        <v>0.4201388888888889</v>
      </c>
      <c r="M612" s="155" t="s">
        <v>90</v>
      </c>
      <c r="N612" s="154">
        <v>0.45555555555555555</v>
      </c>
      <c r="O612" s="155" t="s">
        <v>110</v>
      </c>
      <c r="P612" s="149" t="str">
        <f t="shared" si="556"/>
        <v>OK</v>
      </c>
      <c r="Q612" s="156">
        <f t="shared" si="557"/>
        <v>3.5416666666666652E-2</v>
      </c>
      <c r="R612" s="156">
        <f t="shared" si="558"/>
        <v>1.388888888888884E-3</v>
      </c>
      <c r="S612" s="156">
        <f t="shared" si="559"/>
        <v>3.6805555555555536E-2</v>
      </c>
      <c r="T612" s="156">
        <f t="shared" si="560"/>
        <v>6.7361111111111094E-2</v>
      </c>
      <c r="U612" s="149">
        <v>35.799999999999997</v>
      </c>
      <c r="V612" s="149">
        <f>INDEX('Počty dní'!A:E,MATCH(E612,'Počty dní'!C:C,0),4)</f>
        <v>205</v>
      </c>
      <c r="W612" s="157">
        <f>V612*U612</f>
        <v>7338.9999999999991</v>
      </c>
      <c r="Z612" s="135"/>
      <c r="AA612" s="135"/>
    </row>
    <row r="613" spans="1:27" x14ac:dyDescent="0.25">
      <c r="A613" s="148">
        <v>443</v>
      </c>
      <c r="B613" s="149">
        <v>4043</v>
      </c>
      <c r="C613" s="149" t="s">
        <v>21</v>
      </c>
      <c r="D613" s="149"/>
      <c r="E613" s="150" t="str">
        <f t="shared" si="561"/>
        <v>X</v>
      </c>
      <c r="F613" s="149" t="s">
        <v>109</v>
      </c>
      <c r="G613" s="230">
        <v>7</v>
      </c>
      <c r="H613" s="149" t="str">
        <f>CONCATENATE(F613,"/",G613)</f>
        <v>XXX350/7</v>
      </c>
      <c r="I613" s="191" t="s">
        <v>28</v>
      </c>
      <c r="J613" s="152" t="s">
        <v>27</v>
      </c>
      <c r="K613" s="153">
        <v>0.45555555555555555</v>
      </c>
      <c r="L613" s="154">
        <v>0.45833333333333331</v>
      </c>
      <c r="M613" s="155" t="s">
        <v>110</v>
      </c>
      <c r="N613" s="154">
        <v>0.49374999999999997</v>
      </c>
      <c r="O613" s="155" t="s">
        <v>90</v>
      </c>
      <c r="P613" s="149" t="str">
        <f t="shared" si="556"/>
        <v>OK</v>
      </c>
      <c r="Q613" s="156">
        <f t="shared" si="557"/>
        <v>3.5416666666666652E-2</v>
      </c>
      <c r="R613" s="156">
        <f t="shared" si="558"/>
        <v>2.7777777777777679E-3</v>
      </c>
      <c r="S613" s="156">
        <f t="shared" si="559"/>
        <v>3.819444444444442E-2</v>
      </c>
      <c r="T613" s="156">
        <f t="shared" si="560"/>
        <v>0</v>
      </c>
      <c r="U613" s="149">
        <v>35.799999999999997</v>
      </c>
      <c r="V613" s="149">
        <f>INDEX('Počty dní'!A:E,MATCH(E613,'Počty dní'!C:C,0),4)</f>
        <v>205</v>
      </c>
      <c r="W613" s="157">
        <f>V613*U613</f>
        <v>7338.9999999999991</v>
      </c>
      <c r="Z613" s="135"/>
      <c r="AA613" s="135"/>
    </row>
    <row r="614" spans="1:27" x14ac:dyDescent="0.25">
      <c r="A614" s="148">
        <v>443</v>
      </c>
      <c r="B614" s="149">
        <v>4043</v>
      </c>
      <c r="C614" s="149" t="s">
        <v>21</v>
      </c>
      <c r="D614" s="149"/>
      <c r="E614" s="150" t="str">
        <f t="shared" si="561"/>
        <v>X</v>
      </c>
      <c r="F614" s="149" t="s">
        <v>33</v>
      </c>
      <c r="G614" s="230"/>
      <c r="H614" s="149" t="str">
        <f>CONCATENATE(F614,"/",G614)</f>
        <v>přejezd/</v>
      </c>
      <c r="I614" s="191"/>
      <c r="J614" s="152" t="s">
        <v>27</v>
      </c>
      <c r="K614" s="153">
        <v>0.57638888888888895</v>
      </c>
      <c r="L614" s="154">
        <v>0.57638888888888895</v>
      </c>
      <c r="M614" s="155" t="s">
        <v>90</v>
      </c>
      <c r="N614" s="154">
        <v>0.57986111111111105</v>
      </c>
      <c r="O614" s="155" t="s">
        <v>91</v>
      </c>
      <c r="P614" s="149" t="str">
        <f t="shared" si="556"/>
        <v>OK</v>
      </c>
      <c r="Q614" s="156">
        <f t="shared" si="557"/>
        <v>3.4722222222220989E-3</v>
      </c>
      <c r="R614" s="156">
        <f t="shared" si="558"/>
        <v>0</v>
      </c>
      <c r="S614" s="156">
        <f t="shared" si="559"/>
        <v>3.4722222222220989E-3</v>
      </c>
      <c r="T614" s="156">
        <f t="shared" si="560"/>
        <v>8.2638888888888984E-2</v>
      </c>
      <c r="U614" s="149">
        <v>0</v>
      </c>
      <c r="V614" s="149">
        <f>INDEX('Počty dní'!A:E,MATCH(E614,'Počty dní'!C:C,0),4)</f>
        <v>205</v>
      </c>
      <c r="W614" s="157">
        <f>V614*U614</f>
        <v>0</v>
      </c>
      <c r="Z614" s="135"/>
      <c r="AA614" s="135"/>
    </row>
    <row r="615" spans="1:27" x14ac:dyDescent="0.25">
      <c r="A615" s="148">
        <v>443</v>
      </c>
      <c r="B615" s="149">
        <v>4043</v>
      </c>
      <c r="C615" s="149" t="s">
        <v>21</v>
      </c>
      <c r="D615" s="149"/>
      <c r="E615" s="150" t="str">
        <f>CONCATENATE(C615,D615)</f>
        <v>X</v>
      </c>
      <c r="F615" s="149" t="s">
        <v>109</v>
      </c>
      <c r="G615" s="230">
        <v>12</v>
      </c>
      <c r="H615" s="149" t="str">
        <f>CONCATENATE(F615,"/",G615)</f>
        <v>XXX350/12</v>
      </c>
      <c r="I615" s="191" t="s">
        <v>28</v>
      </c>
      <c r="J615" s="152" t="s">
        <v>27</v>
      </c>
      <c r="K615" s="153">
        <v>0.57986111111111105</v>
      </c>
      <c r="L615" s="154">
        <v>0.58333333333333337</v>
      </c>
      <c r="M615" s="155" t="s">
        <v>91</v>
      </c>
      <c r="N615" s="154">
        <v>0.62222222222222223</v>
      </c>
      <c r="O615" s="155" t="s">
        <v>110</v>
      </c>
      <c r="P615" s="149" t="str">
        <f t="shared" si="556"/>
        <v>OK</v>
      </c>
      <c r="Q615" s="156">
        <f t="shared" si="557"/>
        <v>3.8888888888888862E-2</v>
      </c>
      <c r="R615" s="156">
        <f t="shared" si="558"/>
        <v>3.4722222222223209E-3</v>
      </c>
      <c r="S615" s="156">
        <f t="shared" si="559"/>
        <v>4.2361111111111183E-2</v>
      </c>
      <c r="T615" s="156">
        <f t="shared" si="560"/>
        <v>0</v>
      </c>
      <c r="U615" s="149">
        <v>39.299999999999997</v>
      </c>
      <c r="V615" s="149">
        <f>INDEX('Počty dní'!A:E,MATCH(E615,'Počty dní'!C:C,0),4)</f>
        <v>205</v>
      </c>
      <c r="W615" s="157">
        <f>V615*U615</f>
        <v>8056.4999999999991</v>
      </c>
      <c r="Z615" s="135"/>
      <c r="AA615" s="135"/>
    </row>
    <row r="616" spans="1:27" x14ac:dyDescent="0.25">
      <c r="A616" s="148">
        <v>443</v>
      </c>
      <c r="B616" s="149">
        <v>4043</v>
      </c>
      <c r="C616" s="149" t="s">
        <v>21</v>
      </c>
      <c r="D616" s="149"/>
      <c r="E616" s="150" t="str">
        <f t="shared" ref="E616" si="562">CONCATENATE(C616,D616)</f>
        <v>X</v>
      </c>
      <c r="F616" s="149" t="s">
        <v>109</v>
      </c>
      <c r="G616" s="230">
        <v>11</v>
      </c>
      <c r="H616" s="149" t="str">
        <f t="shared" ref="H616" si="563">CONCATENATE(F616,"/",G616)</f>
        <v>XXX350/11</v>
      </c>
      <c r="I616" s="191" t="s">
        <v>27</v>
      </c>
      <c r="J616" s="152" t="s">
        <v>27</v>
      </c>
      <c r="K616" s="153">
        <v>0.62222222222222223</v>
      </c>
      <c r="L616" s="154">
        <v>0.625</v>
      </c>
      <c r="M616" s="155" t="s">
        <v>110</v>
      </c>
      <c r="N616" s="154">
        <v>0.66041666666666665</v>
      </c>
      <c r="O616" s="155" t="s">
        <v>90</v>
      </c>
      <c r="P616" s="149" t="str">
        <f t="shared" ref="P616:P617" si="564">IF(M617=O616,"OK","POZOR")</f>
        <v>OK</v>
      </c>
      <c r="Q616" s="156">
        <f t="shared" ref="Q616:Q617" si="565">IF(ISNUMBER(G616),N616-L616,IF(F616="přejezd",N616-L616,0))</f>
        <v>3.5416666666666652E-2</v>
      </c>
      <c r="R616" s="156">
        <f t="shared" ref="R616:R617" si="566">IF(ISNUMBER(G616),L616-K616,0)</f>
        <v>2.7777777777777679E-3</v>
      </c>
      <c r="S616" s="156">
        <f t="shared" ref="S616:S617" si="567">Q616+R616</f>
        <v>3.819444444444442E-2</v>
      </c>
      <c r="T616" s="156">
        <f t="shared" ref="T616:T617" si="568">K616-N615</f>
        <v>0</v>
      </c>
      <c r="U616" s="149">
        <v>35.799999999999997</v>
      </c>
      <c r="V616" s="149">
        <f>INDEX('Počty dní'!A:E,MATCH(E616,'Počty dní'!C:C,0),4)</f>
        <v>205</v>
      </c>
      <c r="W616" s="157">
        <f t="shared" ref="W616" si="569">V616*U616</f>
        <v>7338.9999999999991</v>
      </c>
      <c r="Z616" s="135"/>
      <c r="AA616" s="135"/>
    </row>
    <row r="617" spans="1:27" x14ac:dyDescent="0.25">
      <c r="A617" s="148">
        <v>443</v>
      </c>
      <c r="B617" s="149">
        <v>4043</v>
      </c>
      <c r="C617" s="149" t="s">
        <v>21</v>
      </c>
      <c r="D617" s="149"/>
      <c r="E617" s="150" t="str">
        <f t="shared" ref="E617:E620" si="570">CONCATENATE(C617,D617)</f>
        <v>X</v>
      </c>
      <c r="F617" s="149" t="s">
        <v>109</v>
      </c>
      <c r="G617" s="230">
        <v>16</v>
      </c>
      <c r="H617" s="149" t="str">
        <f t="shared" ref="H617:H620" si="571">CONCATENATE(F617,"/",G617)</f>
        <v>XXX350/16</v>
      </c>
      <c r="I617" s="191" t="s">
        <v>28</v>
      </c>
      <c r="J617" s="152" t="s">
        <v>27</v>
      </c>
      <c r="K617" s="153">
        <v>0.75208333333333333</v>
      </c>
      <c r="L617" s="154">
        <v>0.75347222222222221</v>
      </c>
      <c r="M617" s="155" t="s">
        <v>90</v>
      </c>
      <c r="N617" s="154">
        <v>0.78888888888888886</v>
      </c>
      <c r="O617" s="155" t="s">
        <v>110</v>
      </c>
      <c r="P617" s="149" t="str">
        <f t="shared" si="564"/>
        <v>OK</v>
      </c>
      <c r="Q617" s="156">
        <f t="shared" si="565"/>
        <v>3.5416666666666652E-2</v>
      </c>
      <c r="R617" s="156">
        <f t="shared" si="566"/>
        <v>1.388888888888884E-3</v>
      </c>
      <c r="S617" s="156">
        <f t="shared" si="567"/>
        <v>3.6805555555555536E-2</v>
      </c>
      <c r="T617" s="156">
        <f t="shared" si="568"/>
        <v>9.1666666666666674E-2</v>
      </c>
      <c r="U617" s="149">
        <v>35.799999999999997</v>
      </c>
      <c r="V617" s="149">
        <f>INDEX('Počty dní'!A:E,MATCH(E617,'Počty dní'!C:C,0),4)</f>
        <v>205</v>
      </c>
      <c r="W617" s="157">
        <f t="shared" ref="W617:W620" si="572">V617*U617</f>
        <v>7338.9999999999991</v>
      </c>
      <c r="Z617" s="135"/>
      <c r="AA617" s="135"/>
    </row>
    <row r="618" spans="1:27" x14ac:dyDescent="0.25">
      <c r="A618" s="148">
        <v>443</v>
      </c>
      <c r="B618" s="149">
        <v>4043</v>
      </c>
      <c r="C618" s="149" t="s">
        <v>21</v>
      </c>
      <c r="D618" s="149"/>
      <c r="E618" s="150" t="str">
        <f t="shared" si="570"/>
        <v>X</v>
      </c>
      <c r="F618" s="149" t="s">
        <v>109</v>
      </c>
      <c r="G618" s="230">
        <v>15</v>
      </c>
      <c r="H618" s="149" t="str">
        <f t="shared" si="571"/>
        <v>XXX350/15</v>
      </c>
      <c r="I618" s="191" t="s">
        <v>28</v>
      </c>
      <c r="J618" s="152" t="s">
        <v>27</v>
      </c>
      <c r="K618" s="153">
        <v>0.78888888888888886</v>
      </c>
      <c r="L618" s="154">
        <v>0.79166666666666663</v>
      </c>
      <c r="M618" s="155" t="s">
        <v>110</v>
      </c>
      <c r="N618" s="154">
        <v>0.82708333333333339</v>
      </c>
      <c r="O618" s="155" t="s">
        <v>90</v>
      </c>
      <c r="P618" s="149" t="str">
        <f t="shared" si="547"/>
        <v>OK</v>
      </c>
      <c r="Q618" s="156">
        <f t="shared" si="548"/>
        <v>3.5416666666666763E-2</v>
      </c>
      <c r="R618" s="156">
        <f t="shared" si="549"/>
        <v>2.7777777777777679E-3</v>
      </c>
      <c r="S618" s="156">
        <f t="shared" si="550"/>
        <v>3.8194444444444531E-2</v>
      </c>
      <c r="T618" s="156">
        <f t="shared" si="554"/>
        <v>0</v>
      </c>
      <c r="U618" s="149">
        <v>35.799999999999997</v>
      </c>
      <c r="V618" s="149">
        <f>INDEX('Počty dní'!A:E,MATCH(E618,'Počty dní'!C:C,0),4)</f>
        <v>205</v>
      </c>
      <c r="W618" s="157">
        <f t="shared" si="572"/>
        <v>7338.9999999999991</v>
      </c>
      <c r="Z618" s="135"/>
      <c r="AA618" s="135"/>
    </row>
    <row r="619" spans="1:27" x14ac:dyDescent="0.25">
      <c r="A619" s="148">
        <v>443</v>
      </c>
      <c r="B619" s="149">
        <v>4043</v>
      </c>
      <c r="C619" s="149" t="s">
        <v>21</v>
      </c>
      <c r="D619" s="149"/>
      <c r="E619" s="150" t="str">
        <f t="shared" si="570"/>
        <v>X</v>
      </c>
      <c r="F619" s="149" t="s">
        <v>97</v>
      </c>
      <c r="G619" s="230">
        <v>42</v>
      </c>
      <c r="H619" s="149" t="str">
        <f t="shared" si="571"/>
        <v>XXX330/42</v>
      </c>
      <c r="I619" s="191" t="s">
        <v>28</v>
      </c>
      <c r="J619" s="152" t="s">
        <v>27</v>
      </c>
      <c r="K619" s="153">
        <v>0.83472222222222225</v>
      </c>
      <c r="L619" s="154">
        <v>0.83680555555555547</v>
      </c>
      <c r="M619" s="155" t="s">
        <v>90</v>
      </c>
      <c r="N619" s="154">
        <v>0.87152777777777779</v>
      </c>
      <c r="O619" s="155" t="s">
        <v>26</v>
      </c>
      <c r="P619" s="149" t="str">
        <f t="shared" si="547"/>
        <v>OK</v>
      </c>
      <c r="Q619" s="156">
        <f t="shared" si="548"/>
        <v>3.4722222222222321E-2</v>
      </c>
      <c r="R619" s="156">
        <f t="shared" si="549"/>
        <v>2.0833333333332149E-3</v>
      </c>
      <c r="S619" s="156">
        <f t="shared" si="550"/>
        <v>3.6805555555555536E-2</v>
      </c>
      <c r="T619" s="156">
        <f t="shared" si="554"/>
        <v>7.6388888888888618E-3</v>
      </c>
      <c r="U619" s="149">
        <v>31.8</v>
      </c>
      <c r="V619" s="149">
        <f>INDEX('Počty dní'!A:E,MATCH(E619,'Počty dní'!C:C,0),4)</f>
        <v>205</v>
      </c>
      <c r="W619" s="157">
        <f t="shared" si="572"/>
        <v>6519</v>
      </c>
      <c r="Z619" s="135"/>
      <c r="AA619" s="135"/>
    </row>
    <row r="620" spans="1:27" ht="15.75" thickBot="1" x14ac:dyDescent="0.3">
      <c r="A620" s="148">
        <v>443</v>
      </c>
      <c r="B620" s="149">
        <v>4043</v>
      </c>
      <c r="C620" s="149" t="s">
        <v>21</v>
      </c>
      <c r="D620" s="149"/>
      <c r="E620" s="150" t="str">
        <f t="shared" si="570"/>
        <v>X</v>
      </c>
      <c r="F620" s="149" t="s">
        <v>97</v>
      </c>
      <c r="G620" s="230">
        <v>41</v>
      </c>
      <c r="H620" s="149" t="str">
        <f t="shared" si="571"/>
        <v>XXX330/41</v>
      </c>
      <c r="I620" s="191" t="s">
        <v>27</v>
      </c>
      <c r="J620" s="152" t="s">
        <v>27</v>
      </c>
      <c r="K620" s="153">
        <v>0.87291666666666667</v>
      </c>
      <c r="L620" s="154">
        <v>0.87638888888888899</v>
      </c>
      <c r="M620" s="155" t="s">
        <v>26</v>
      </c>
      <c r="N620" s="213">
        <v>0.90972222222222221</v>
      </c>
      <c r="O620" s="155" t="s">
        <v>90</v>
      </c>
      <c r="P620" s="149"/>
      <c r="Q620" s="156">
        <f t="shared" si="548"/>
        <v>3.3333333333333215E-2</v>
      </c>
      <c r="R620" s="156">
        <f t="shared" si="549"/>
        <v>3.4722222222223209E-3</v>
      </c>
      <c r="S620" s="156">
        <f t="shared" si="550"/>
        <v>3.6805555555555536E-2</v>
      </c>
      <c r="T620" s="156">
        <f t="shared" si="554"/>
        <v>1.388888888888884E-3</v>
      </c>
      <c r="U620" s="149">
        <v>31.8</v>
      </c>
      <c r="V620" s="149">
        <f>INDEX('Počty dní'!A:E,MATCH(E620,'Počty dní'!C:C,0),4)</f>
        <v>205</v>
      </c>
      <c r="W620" s="157">
        <f t="shared" si="572"/>
        <v>6519</v>
      </c>
      <c r="Z620" s="135"/>
      <c r="AA620" s="135"/>
    </row>
    <row r="621" spans="1:27" ht="15.75" thickBot="1" x14ac:dyDescent="0.3">
      <c r="A621" s="163" t="str">
        <f ca="1">CONCATENATE(INDIRECT("R[-3]C[0]",FALSE),"celkem")</f>
        <v>443celkem</v>
      </c>
      <c r="B621" s="164"/>
      <c r="C621" s="164" t="str">
        <f ca="1">INDIRECT("R[-1]C[12]",FALSE)</f>
        <v>Telč,,aut.nádr.</v>
      </c>
      <c r="D621" s="165"/>
      <c r="E621" s="164"/>
      <c r="F621" s="165"/>
      <c r="G621" s="231"/>
      <c r="H621" s="166"/>
      <c r="I621" s="167"/>
      <c r="J621" s="168" t="str">
        <f ca="1">INDIRECT("R[-2]C[0]",FALSE)</f>
        <v>V</v>
      </c>
      <c r="K621" s="169"/>
      <c r="L621" s="170"/>
      <c r="M621" s="171"/>
      <c r="N621" s="170"/>
      <c r="O621" s="172"/>
      <c r="P621" s="164"/>
      <c r="Q621" s="173">
        <f>SUM(Q604:Q620)</f>
        <v>0.43194444444444441</v>
      </c>
      <c r="R621" s="173">
        <f>SUM(R604:R620)</f>
        <v>3.125E-2</v>
      </c>
      <c r="S621" s="173">
        <f>SUM(S604:S620)</f>
        <v>0.46319444444444441</v>
      </c>
      <c r="T621" s="173">
        <f>SUM(T604:T620)</f>
        <v>0.26111111111111113</v>
      </c>
      <c r="U621" s="174">
        <f>SUM(U604:U620)</f>
        <v>418.70000000000005</v>
      </c>
      <c r="V621" s="175"/>
      <c r="W621" s="176">
        <f>SUM(W604:W620)</f>
        <v>85833.5</v>
      </c>
      <c r="Z621" s="135"/>
      <c r="AA621" s="135"/>
    </row>
    <row r="622" spans="1:27" x14ac:dyDescent="0.25">
      <c r="A622" s="177"/>
      <c r="D622" s="178"/>
      <c r="F622" s="178"/>
      <c r="H622" s="179"/>
      <c r="I622" s="180"/>
      <c r="J622" s="181"/>
      <c r="K622" s="182"/>
      <c r="L622" s="183"/>
      <c r="M622" s="136"/>
      <c r="N622" s="183"/>
      <c r="O622" s="184"/>
      <c r="Q622" s="185"/>
      <c r="R622" s="185"/>
      <c r="S622" s="185"/>
      <c r="T622" s="185"/>
      <c r="U622" s="182"/>
      <c r="W622" s="182"/>
      <c r="Z622" s="135"/>
      <c r="AA622" s="135"/>
    </row>
    <row r="623" spans="1:27" ht="15.75" thickBot="1" x14ac:dyDescent="0.3">
      <c r="Z623" s="135"/>
      <c r="AA623" s="135"/>
    </row>
    <row r="624" spans="1:27" x14ac:dyDescent="0.25">
      <c r="A624" s="138">
        <v>444</v>
      </c>
      <c r="B624" s="139">
        <v>4044</v>
      </c>
      <c r="C624" s="139" t="s">
        <v>21</v>
      </c>
      <c r="D624" s="139"/>
      <c r="E624" s="140" t="str">
        <f t="shared" ref="E624:E629" si="573">CONCATENATE(C624,D624)</f>
        <v>X</v>
      </c>
      <c r="F624" s="139" t="s">
        <v>95</v>
      </c>
      <c r="G624" s="229">
        <v>2</v>
      </c>
      <c r="H624" s="139" t="str">
        <f t="shared" ref="H624:H629" si="574">CONCATENATE(F624,"/",G624)</f>
        <v>XXX333/2</v>
      </c>
      <c r="I624" s="190" t="s">
        <v>28</v>
      </c>
      <c r="J624" s="142" t="s">
        <v>28</v>
      </c>
      <c r="K624" s="143">
        <v>0.15972222222222224</v>
      </c>
      <c r="L624" s="144">
        <v>0.16111111111111112</v>
      </c>
      <c r="M624" s="145" t="s">
        <v>90</v>
      </c>
      <c r="N624" s="144">
        <v>0.1875</v>
      </c>
      <c r="O624" s="145" t="s">
        <v>84</v>
      </c>
      <c r="P624" s="139" t="str">
        <f t="shared" ref="P624:P643" si="575">IF(M625=O624,"OK","POZOR")</f>
        <v>OK</v>
      </c>
      <c r="Q624" s="146">
        <f t="shared" ref="Q624:Q644" si="576">IF(ISNUMBER(G624),N624-L624,IF(F624="přejezd",N624-L624,0))</f>
        <v>2.6388888888888878E-2</v>
      </c>
      <c r="R624" s="146">
        <f t="shared" ref="R624:R644" si="577">IF(ISNUMBER(G624),L624-K624,0)</f>
        <v>1.388888888888884E-3</v>
      </c>
      <c r="S624" s="146">
        <f t="shared" ref="S624:S644" si="578">Q624+R624</f>
        <v>2.7777777777777762E-2</v>
      </c>
      <c r="T624" s="146"/>
      <c r="U624" s="139">
        <v>25.1</v>
      </c>
      <c r="V624" s="139">
        <f>INDEX('Počty dní'!A:E,MATCH(E624,'Počty dní'!C:C,0),4)</f>
        <v>205</v>
      </c>
      <c r="W624" s="147">
        <f t="shared" ref="W624:W629" si="579">V624*U624</f>
        <v>5145.5</v>
      </c>
      <c r="Z624" s="135"/>
      <c r="AA624" s="135"/>
    </row>
    <row r="625" spans="1:27" x14ac:dyDescent="0.25">
      <c r="A625" s="148">
        <v>444</v>
      </c>
      <c r="B625" s="149">
        <v>4044</v>
      </c>
      <c r="C625" s="149" t="s">
        <v>21</v>
      </c>
      <c r="D625" s="149"/>
      <c r="E625" s="150" t="str">
        <f t="shared" si="573"/>
        <v>X</v>
      </c>
      <c r="F625" s="149" t="s">
        <v>95</v>
      </c>
      <c r="G625" s="230">
        <v>1</v>
      </c>
      <c r="H625" s="149" t="str">
        <f t="shared" si="574"/>
        <v>XXX333/1</v>
      </c>
      <c r="I625" s="191" t="s">
        <v>28</v>
      </c>
      <c r="J625" s="152" t="s">
        <v>28</v>
      </c>
      <c r="K625" s="153">
        <v>0.18958333333333333</v>
      </c>
      <c r="L625" s="154">
        <v>0.19097222222222221</v>
      </c>
      <c r="M625" s="155" t="s">
        <v>84</v>
      </c>
      <c r="N625" s="154">
        <v>0.21736111111111112</v>
      </c>
      <c r="O625" s="155" t="s">
        <v>90</v>
      </c>
      <c r="P625" s="149" t="str">
        <f t="shared" si="575"/>
        <v>OK</v>
      </c>
      <c r="Q625" s="156">
        <f t="shared" si="576"/>
        <v>2.6388888888888906E-2</v>
      </c>
      <c r="R625" s="156">
        <f t="shared" si="577"/>
        <v>1.388888888888884E-3</v>
      </c>
      <c r="S625" s="156">
        <f t="shared" si="578"/>
        <v>2.777777777777779E-2</v>
      </c>
      <c r="T625" s="156">
        <f t="shared" ref="T625:T644" si="580">K625-N624</f>
        <v>2.0833333333333259E-3</v>
      </c>
      <c r="U625" s="149">
        <v>25.1</v>
      </c>
      <c r="V625" s="149">
        <f>INDEX('Počty dní'!A:E,MATCH(E625,'Počty dní'!C:C,0),4)</f>
        <v>205</v>
      </c>
      <c r="W625" s="157">
        <f t="shared" si="579"/>
        <v>5145.5</v>
      </c>
      <c r="Z625" s="135"/>
      <c r="AA625" s="135"/>
    </row>
    <row r="626" spans="1:27" x14ac:dyDescent="0.25">
      <c r="A626" s="148">
        <v>444</v>
      </c>
      <c r="B626" s="149">
        <v>4044</v>
      </c>
      <c r="C626" s="149" t="s">
        <v>21</v>
      </c>
      <c r="D626" s="149"/>
      <c r="E626" s="150" t="str">
        <f t="shared" si="573"/>
        <v>X</v>
      </c>
      <c r="F626" s="149" t="s">
        <v>95</v>
      </c>
      <c r="G626" s="230">
        <v>6</v>
      </c>
      <c r="H626" s="149" t="str">
        <f t="shared" si="574"/>
        <v>XXX333/6</v>
      </c>
      <c r="I626" s="191" t="s">
        <v>28</v>
      </c>
      <c r="J626" s="152" t="s">
        <v>28</v>
      </c>
      <c r="K626" s="153">
        <v>0.23958333333333334</v>
      </c>
      <c r="L626" s="154">
        <v>0.24097222222222223</v>
      </c>
      <c r="M626" s="155" t="s">
        <v>90</v>
      </c>
      <c r="N626" s="154">
        <v>0.2673611111111111</v>
      </c>
      <c r="O626" s="155" t="s">
        <v>84</v>
      </c>
      <c r="P626" s="149" t="str">
        <f t="shared" si="575"/>
        <v>OK</v>
      </c>
      <c r="Q626" s="156">
        <f t="shared" si="576"/>
        <v>2.6388888888888878E-2</v>
      </c>
      <c r="R626" s="156">
        <f t="shared" si="577"/>
        <v>1.388888888888884E-3</v>
      </c>
      <c r="S626" s="156">
        <f t="shared" si="578"/>
        <v>2.7777777777777762E-2</v>
      </c>
      <c r="T626" s="156">
        <f t="shared" si="580"/>
        <v>2.2222222222222227E-2</v>
      </c>
      <c r="U626" s="149">
        <v>25.1</v>
      </c>
      <c r="V626" s="149">
        <f>INDEX('Počty dní'!A:E,MATCH(E626,'Počty dní'!C:C,0),4)</f>
        <v>205</v>
      </c>
      <c r="W626" s="157">
        <f t="shared" si="579"/>
        <v>5145.5</v>
      </c>
      <c r="Z626" s="135"/>
      <c r="AA626" s="135"/>
    </row>
    <row r="627" spans="1:27" x14ac:dyDescent="0.25">
      <c r="A627" s="148">
        <v>444</v>
      </c>
      <c r="B627" s="149">
        <v>4044</v>
      </c>
      <c r="C627" s="149" t="s">
        <v>21</v>
      </c>
      <c r="D627" s="149"/>
      <c r="E627" s="150" t="str">
        <f t="shared" si="573"/>
        <v>X</v>
      </c>
      <c r="F627" s="149" t="s">
        <v>95</v>
      </c>
      <c r="G627" s="230">
        <v>5</v>
      </c>
      <c r="H627" s="149" t="str">
        <f t="shared" si="574"/>
        <v>XXX333/5</v>
      </c>
      <c r="I627" s="191" t="s">
        <v>28</v>
      </c>
      <c r="J627" s="152" t="s">
        <v>28</v>
      </c>
      <c r="K627" s="153">
        <v>0.27291666666666664</v>
      </c>
      <c r="L627" s="154">
        <v>0.27430555555555552</v>
      </c>
      <c r="M627" s="155" t="s">
        <v>84</v>
      </c>
      <c r="N627" s="154">
        <v>0.30416666666666664</v>
      </c>
      <c r="O627" s="155" t="s">
        <v>91</v>
      </c>
      <c r="P627" s="149" t="str">
        <f t="shared" si="575"/>
        <v>OK</v>
      </c>
      <c r="Q627" s="156">
        <f t="shared" si="576"/>
        <v>2.9861111111111116E-2</v>
      </c>
      <c r="R627" s="156">
        <f t="shared" si="577"/>
        <v>1.388888888888884E-3</v>
      </c>
      <c r="S627" s="156">
        <f t="shared" si="578"/>
        <v>3.125E-2</v>
      </c>
      <c r="T627" s="156">
        <f t="shared" si="580"/>
        <v>5.5555555555555358E-3</v>
      </c>
      <c r="U627" s="149">
        <v>28.6</v>
      </c>
      <c r="V627" s="149">
        <f>INDEX('Počty dní'!A:E,MATCH(E627,'Počty dní'!C:C,0),4)</f>
        <v>205</v>
      </c>
      <c r="W627" s="157">
        <f t="shared" si="579"/>
        <v>5863</v>
      </c>
      <c r="Z627" s="135"/>
      <c r="AA627" s="135"/>
    </row>
    <row r="628" spans="1:27" x14ac:dyDescent="0.25">
      <c r="A628" s="148">
        <v>444</v>
      </c>
      <c r="B628" s="149">
        <v>4044</v>
      </c>
      <c r="C628" s="149" t="s">
        <v>21</v>
      </c>
      <c r="D628" s="149">
        <v>25</v>
      </c>
      <c r="E628" s="150" t="str">
        <f t="shared" si="573"/>
        <v>X25</v>
      </c>
      <c r="F628" s="149" t="s">
        <v>123</v>
      </c>
      <c r="G628" s="230">
        <v>1</v>
      </c>
      <c r="H628" s="149" t="str">
        <f t="shared" si="574"/>
        <v>XXX342/1</v>
      </c>
      <c r="I628" s="191" t="s">
        <v>28</v>
      </c>
      <c r="J628" s="152" t="s">
        <v>28</v>
      </c>
      <c r="K628" s="153">
        <v>0.30416666666666664</v>
      </c>
      <c r="L628" s="154">
        <v>0.30486111111111108</v>
      </c>
      <c r="M628" s="155" t="s">
        <v>91</v>
      </c>
      <c r="N628" s="154">
        <v>0.31180555555555556</v>
      </c>
      <c r="O628" s="155" t="s">
        <v>93</v>
      </c>
      <c r="P628" s="149" t="str">
        <f t="shared" si="575"/>
        <v>OK</v>
      </c>
      <c r="Q628" s="156">
        <f t="shared" si="576"/>
        <v>6.9444444444444753E-3</v>
      </c>
      <c r="R628" s="156">
        <f t="shared" si="577"/>
        <v>6.9444444444444198E-4</v>
      </c>
      <c r="S628" s="156">
        <f t="shared" si="578"/>
        <v>7.6388888888889173E-3</v>
      </c>
      <c r="T628" s="156">
        <f t="shared" si="580"/>
        <v>0</v>
      </c>
      <c r="U628" s="149">
        <v>6.8</v>
      </c>
      <c r="V628" s="149">
        <f>INDEX('Počty dní'!A:E,MATCH(E628,'Počty dní'!C:C,0),4)</f>
        <v>205</v>
      </c>
      <c r="W628" s="157">
        <f t="shared" si="579"/>
        <v>1394</v>
      </c>
      <c r="Z628" s="135"/>
      <c r="AA628" s="135"/>
    </row>
    <row r="629" spans="1:27" x14ac:dyDescent="0.25">
      <c r="A629" s="148">
        <v>444</v>
      </c>
      <c r="B629" s="149">
        <v>4044</v>
      </c>
      <c r="C629" s="149" t="s">
        <v>21</v>
      </c>
      <c r="D629" s="149">
        <v>25</v>
      </c>
      <c r="E629" s="150" t="str">
        <f t="shared" si="573"/>
        <v>X25</v>
      </c>
      <c r="F629" s="149" t="s">
        <v>123</v>
      </c>
      <c r="G629" s="230">
        <v>2</v>
      </c>
      <c r="H629" s="149" t="str">
        <f t="shared" si="574"/>
        <v>XXX342/2</v>
      </c>
      <c r="I629" s="191" t="s">
        <v>28</v>
      </c>
      <c r="J629" s="152" t="s">
        <v>28</v>
      </c>
      <c r="K629" s="153">
        <v>0.31180555555555556</v>
      </c>
      <c r="L629" s="154">
        <v>0.3125</v>
      </c>
      <c r="M629" s="155" t="s">
        <v>93</v>
      </c>
      <c r="N629" s="154">
        <v>0.32361111111111113</v>
      </c>
      <c r="O629" s="155" t="s">
        <v>90</v>
      </c>
      <c r="P629" s="149" t="str">
        <f t="shared" si="575"/>
        <v>OK</v>
      </c>
      <c r="Q629" s="156">
        <f t="shared" si="576"/>
        <v>1.1111111111111127E-2</v>
      </c>
      <c r="R629" s="156">
        <f t="shared" si="577"/>
        <v>6.9444444444444198E-4</v>
      </c>
      <c r="S629" s="156">
        <f t="shared" si="578"/>
        <v>1.1805555555555569E-2</v>
      </c>
      <c r="T629" s="156">
        <f t="shared" si="580"/>
        <v>0</v>
      </c>
      <c r="U629" s="149">
        <v>10.3</v>
      </c>
      <c r="V629" s="149">
        <f>INDEX('Počty dní'!A:E,MATCH(E629,'Počty dní'!C:C,0),4)</f>
        <v>205</v>
      </c>
      <c r="W629" s="157">
        <f t="shared" si="579"/>
        <v>2111.5</v>
      </c>
      <c r="Z629" s="135"/>
      <c r="AA629" s="135"/>
    </row>
    <row r="630" spans="1:27" x14ac:dyDescent="0.25">
      <c r="A630" s="148">
        <v>444</v>
      </c>
      <c r="B630" s="149">
        <v>4044</v>
      </c>
      <c r="C630" s="149" t="s">
        <v>21</v>
      </c>
      <c r="D630" s="149"/>
      <c r="E630" s="150" t="str">
        <f t="shared" ref="E630:E644" si="581">CONCATENATE(C630,D630)</f>
        <v>X</v>
      </c>
      <c r="F630" s="149" t="s">
        <v>119</v>
      </c>
      <c r="G630" s="230">
        <v>10</v>
      </c>
      <c r="H630" s="149" t="str">
        <f t="shared" ref="H630:H644" si="582">CONCATENATE(F630,"/",G630)</f>
        <v>XXX402/10</v>
      </c>
      <c r="I630" s="191" t="s">
        <v>28</v>
      </c>
      <c r="J630" s="152" t="s">
        <v>28</v>
      </c>
      <c r="K630" s="153">
        <v>0.33888888888888885</v>
      </c>
      <c r="L630" s="154">
        <v>0.34027777777777773</v>
      </c>
      <c r="M630" s="155" t="s">
        <v>90</v>
      </c>
      <c r="N630" s="154">
        <v>0.35902777777777778</v>
      </c>
      <c r="O630" s="155" t="s">
        <v>118</v>
      </c>
      <c r="P630" s="149" t="str">
        <f t="shared" si="575"/>
        <v>OK</v>
      </c>
      <c r="Q630" s="156">
        <f t="shared" si="576"/>
        <v>1.8750000000000044E-2</v>
      </c>
      <c r="R630" s="156">
        <f t="shared" si="577"/>
        <v>1.388888888888884E-3</v>
      </c>
      <c r="S630" s="156">
        <f t="shared" si="578"/>
        <v>2.0138888888888928E-2</v>
      </c>
      <c r="T630" s="156">
        <f t="shared" si="580"/>
        <v>1.5277777777777724E-2</v>
      </c>
      <c r="U630" s="149">
        <v>16.399999999999999</v>
      </c>
      <c r="V630" s="149">
        <f>INDEX('Počty dní'!A:E,MATCH(E630,'Počty dní'!C:C,0),4)</f>
        <v>205</v>
      </c>
      <c r="W630" s="157">
        <f t="shared" ref="W630:W644" si="583">V630*U630</f>
        <v>3361.9999999999995</v>
      </c>
      <c r="Z630" s="135"/>
      <c r="AA630" s="135"/>
    </row>
    <row r="631" spans="1:27" x14ac:dyDescent="0.25">
      <c r="A631" s="148">
        <v>444</v>
      </c>
      <c r="B631" s="149">
        <v>4044</v>
      </c>
      <c r="C631" s="149" t="s">
        <v>21</v>
      </c>
      <c r="D631" s="149"/>
      <c r="E631" s="150" t="str">
        <f t="shared" si="581"/>
        <v>X</v>
      </c>
      <c r="F631" s="149" t="s">
        <v>119</v>
      </c>
      <c r="G631" s="230">
        <v>9</v>
      </c>
      <c r="H631" s="149" t="str">
        <f t="shared" si="582"/>
        <v>XXX402/9</v>
      </c>
      <c r="I631" s="191" t="s">
        <v>28</v>
      </c>
      <c r="J631" s="152" t="s">
        <v>28</v>
      </c>
      <c r="K631" s="153">
        <v>0.38541666666666669</v>
      </c>
      <c r="L631" s="154">
        <v>0.38750000000000001</v>
      </c>
      <c r="M631" s="155" t="s">
        <v>118</v>
      </c>
      <c r="N631" s="154">
        <v>0.40625</v>
      </c>
      <c r="O631" s="155" t="s">
        <v>90</v>
      </c>
      <c r="P631" s="149" t="str">
        <f t="shared" si="575"/>
        <v>OK</v>
      </c>
      <c r="Q631" s="156">
        <f t="shared" si="576"/>
        <v>1.8749999999999989E-2</v>
      </c>
      <c r="R631" s="156">
        <f t="shared" si="577"/>
        <v>2.0833333333333259E-3</v>
      </c>
      <c r="S631" s="156">
        <f t="shared" si="578"/>
        <v>2.0833333333333315E-2</v>
      </c>
      <c r="T631" s="156">
        <f t="shared" si="580"/>
        <v>2.6388888888888906E-2</v>
      </c>
      <c r="U631" s="149">
        <v>16.399999999999999</v>
      </c>
      <c r="V631" s="149">
        <f>INDEX('Počty dní'!A:E,MATCH(E631,'Počty dní'!C:C,0),4)</f>
        <v>205</v>
      </c>
      <c r="W631" s="157">
        <f t="shared" si="583"/>
        <v>3361.9999999999995</v>
      </c>
      <c r="Z631" s="135"/>
      <c r="AA631" s="135"/>
    </row>
    <row r="632" spans="1:27" x14ac:dyDescent="0.25">
      <c r="A632" s="148">
        <v>444</v>
      </c>
      <c r="B632" s="149">
        <v>4044</v>
      </c>
      <c r="C632" s="149" t="s">
        <v>21</v>
      </c>
      <c r="D632" s="149"/>
      <c r="E632" s="150" t="str">
        <f t="shared" si="581"/>
        <v>X</v>
      </c>
      <c r="F632" s="149" t="s">
        <v>95</v>
      </c>
      <c r="G632" s="230">
        <v>10</v>
      </c>
      <c r="H632" s="149" t="str">
        <f t="shared" si="582"/>
        <v>XXX333/10</v>
      </c>
      <c r="I632" s="191" t="s">
        <v>28</v>
      </c>
      <c r="J632" s="152" t="s">
        <v>28</v>
      </c>
      <c r="K632" s="153">
        <v>0.40625</v>
      </c>
      <c r="L632" s="154">
        <v>0.40763888888888888</v>
      </c>
      <c r="M632" s="155" t="s">
        <v>90</v>
      </c>
      <c r="N632" s="154">
        <v>0.43402777777777773</v>
      </c>
      <c r="O632" s="155" t="s">
        <v>84</v>
      </c>
      <c r="P632" s="149" t="str">
        <f t="shared" si="575"/>
        <v>OK</v>
      </c>
      <c r="Q632" s="154">
        <f t="shared" si="576"/>
        <v>2.6388888888888851E-2</v>
      </c>
      <c r="R632" s="156">
        <f t="shared" si="577"/>
        <v>1.388888888888884E-3</v>
      </c>
      <c r="S632" s="156">
        <f t="shared" si="578"/>
        <v>2.7777777777777735E-2</v>
      </c>
      <c r="T632" s="156">
        <f t="shared" si="580"/>
        <v>0</v>
      </c>
      <c r="U632" s="149">
        <v>25.1</v>
      </c>
      <c r="V632" s="149">
        <f>INDEX('Počty dní'!A:E,MATCH(E632,'Počty dní'!C:C,0),4)</f>
        <v>205</v>
      </c>
      <c r="W632" s="157">
        <f t="shared" si="583"/>
        <v>5145.5</v>
      </c>
      <c r="Z632" s="135"/>
      <c r="AA632" s="135"/>
    </row>
    <row r="633" spans="1:27" x14ac:dyDescent="0.25">
      <c r="A633" s="148">
        <v>444</v>
      </c>
      <c r="B633" s="149">
        <v>4044</v>
      </c>
      <c r="C633" s="149" t="s">
        <v>21</v>
      </c>
      <c r="D633" s="149"/>
      <c r="E633" s="150" t="str">
        <f t="shared" si="581"/>
        <v>X</v>
      </c>
      <c r="F633" s="149" t="s">
        <v>94</v>
      </c>
      <c r="G633" s="230">
        <v>3</v>
      </c>
      <c r="H633" s="149" t="str">
        <f t="shared" si="582"/>
        <v>XXX336/3</v>
      </c>
      <c r="I633" s="191" t="s">
        <v>28</v>
      </c>
      <c r="J633" s="152" t="s">
        <v>28</v>
      </c>
      <c r="K633" s="153">
        <v>0.48055555555555557</v>
      </c>
      <c r="L633" s="154">
        <v>0.4826388888888889</v>
      </c>
      <c r="M633" s="155" t="s">
        <v>84</v>
      </c>
      <c r="N633" s="154">
        <v>0.50069444444444444</v>
      </c>
      <c r="O633" s="155" t="s">
        <v>155</v>
      </c>
      <c r="P633" s="149" t="str">
        <f t="shared" si="575"/>
        <v>OK</v>
      </c>
      <c r="Q633" s="156">
        <f t="shared" si="576"/>
        <v>1.8055555555555547E-2</v>
      </c>
      <c r="R633" s="156">
        <f t="shared" si="577"/>
        <v>2.0833333333333259E-3</v>
      </c>
      <c r="S633" s="156">
        <f t="shared" si="578"/>
        <v>2.0138888888888873E-2</v>
      </c>
      <c r="T633" s="156">
        <f t="shared" si="580"/>
        <v>4.6527777777777835E-2</v>
      </c>
      <c r="U633" s="149">
        <v>15.5</v>
      </c>
      <c r="V633" s="149">
        <f>INDEX('Počty dní'!A:E,MATCH(E633,'Počty dní'!C:C,0),4)</f>
        <v>205</v>
      </c>
      <c r="W633" s="157">
        <f t="shared" si="583"/>
        <v>3177.5</v>
      </c>
      <c r="Z633" s="135"/>
      <c r="AA633" s="135"/>
    </row>
    <row r="634" spans="1:27" x14ac:dyDescent="0.25">
      <c r="A634" s="148">
        <v>444</v>
      </c>
      <c r="B634" s="149">
        <v>4044</v>
      </c>
      <c r="C634" s="149" t="s">
        <v>21</v>
      </c>
      <c r="D634" s="149"/>
      <c r="E634" s="150" t="str">
        <f t="shared" si="581"/>
        <v>X</v>
      </c>
      <c r="F634" s="149" t="s">
        <v>94</v>
      </c>
      <c r="G634" s="230">
        <v>6</v>
      </c>
      <c r="H634" s="149" t="str">
        <f t="shared" si="582"/>
        <v>XXX336/6</v>
      </c>
      <c r="I634" s="191" t="s">
        <v>28</v>
      </c>
      <c r="J634" s="152" t="s">
        <v>28</v>
      </c>
      <c r="K634" s="153">
        <v>0.50902777777777775</v>
      </c>
      <c r="L634" s="154">
        <v>0.50972222222222219</v>
      </c>
      <c r="M634" s="155" t="s">
        <v>155</v>
      </c>
      <c r="N634" s="154">
        <v>0.52847222222222223</v>
      </c>
      <c r="O634" s="155" t="s">
        <v>84</v>
      </c>
      <c r="P634" s="149" t="str">
        <f t="shared" si="575"/>
        <v>OK</v>
      </c>
      <c r="Q634" s="156">
        <f t="shared" si="576"/>
        <v>1.8750000000000044E-2</v>
      </c>
      <c r="R634" s="156">
        <f t="shared" si="577"/>
        <v>6.9444444444444198E-4</v>
      </c>
      <c r="S634" s="156">
        <f t="shared" si="578"/>
        <v>1.9444444444444486E-2</v>
      </c>
      <c r="T634" s="156">
        <f t="shared" si="580"/>
        <v>8.3333333333333037E-3</v>
      </c>
      <c r="U634" s="149">
        <v>15.5</v>
      </c>
      <c r="V634" s="149">
        <f>INDEX('Počty dní'!A:E,MATCH(E634,'Počty dní'!C:C,0),4)</f>
        <v>205</v>
      </c>
      <c r="W634" s="157">
        <f t="shared" si="583"/>
        <v>3177.5</v>
      </c>
      <c r="Z634" s="135"/>
      <c r="AA634" s="135"/>
    </row>
    <row r="635" spans="1:27" x14ac:dyDescent="0.25">
      <c r="A635" s="148">
        <v>444</v>
      </c>
      <c r="B635" s="149">
        <v>4044</v>
      </c>
      <c r="C635" s="149" t="s">
        <v>21</v>
      </c>
      <c r="D635" s="149"/>
      <c r="E635" s="150" t="str">
        <f t="shared" si="581"/>
        <v>X</v>
      </c>
      <c r="F635" s="149" t="s">
        <v>95</v>
      </c>
      <c r="G635" s="230">
        <v>9</v>
      </c>
      <c r="H635" s="149" t="str">
        <f t="shared" si="582"/>
        <v>XXX333/9</v>
      </c>
      <c r="I635" s="191" t="s">
        <v>28</v>
      </c>
      <c r="J635" s="152" t="s">
        <v>28</v>
      </c>
      <c r="K635" s="153">
        <v>0.56388888888888888</v>
      </c>
      <c r="L635" s="154">
        <v>0.56597222222222221</v>
      </c>
      <c r="M635" s="155" t="s">
        <v>84</v>
      </c>
      <c r="N635" s="154">
        <v>0.58819444444444446</v>
      </c>
      <c r="O635" s="155" t="s">
        <v>90</v>
      </c>
      <c r="P635" s="149" t="str">
        <f t="shared" si="575"/>
        <v>OK</v>
      </c>
      <c r="Q635" s="156">
        <f t="shared" si="576"/>
        <v>2.2222222222222254E-2</v>
      </c>
      <c r="R635" s="156">
        <f t="shared" si="577"/>
        <v>2.0833333333333259E-3</v>
      </c>
      <c r="S635" s="156">
        <f t="shared" si="578"/>
        <v>2.430555555555558E-2</v>
      </c>
      <c r="T635" s="156">
        <f t="shared" si="580"/>
        <v>3.5416666666666652E-2</v>
      </c>
      <c r="U635" s="149">
        <v>21.9</v>
      </c>
      <c r="V635" s="149">
        <f>INDEX('Počty dní'!A:E,MATCH(E635,'Počty dní'!C:C,0),4)</f>
        <v>205</v>
      </c>
      <c r="W635" s="157">
        <f t="shared" si="583"/>
        <v>4489.5</v>
      </c>
      <c r="Z635" s="135"/>
      <c r="AA635" s="135"/>
    </row>
    <row r="636" spans="1:27" x14ac:dyDescent="0.25">
      <c r="A636" s="148">
        <v>444</v>
      </c>
      <c r="B636" s="149">
        <v>4044</v>
      </c>
      <c r="C636" s="149" t="s">
        <v>21</v>
      </c>
      <c r="D636" s="149"/>
      <c r="E636" s="150" t="str">
        <f t="shared" si="581"/>
        <v>X</v>
      </c>
      <c r="F636" s="149" t="s">
        <v>124</v>
      </c>
      <c r="G636" s="230">
        <v>4</v>
      </c>
      <c r="H636" s="149" t="str">
        <f t="shared" si="582"/>
        <v>XXX343/4</v>
      </c>
      <c r="I636" s="191" t="s">
        <v>28</v>
      </c>
      <c r="J636" s="152" t="s">
        <v>28</v>
      </c>
      <c r="K636" s="153">
        <v>0.58819444444444446</v>
      </c>
      <c r="L636" s="154">
        <v>0.58958333333333335</v>
      </c>
      <c r="M636" s="155" t="s">
        <v>90</v>
      </c>
      <c r="N636" s="154">
        <v>0.61041666666666672</v>
      </c>
      <c r="O636" s="155" t="s">
        <v>91</v>
      </c>
      <c r="P636" s="149" t="str">
        <f t="shared" si="575"/>
        <v>OK</v>
      </c>
      <c r="Q636" s="156">
        <f t="shared" si="576"/>
        <v>2.083333333333337E-2</v>
      </c>
      <c r="R636" s="156">
        <f t="shared" si="577"/>
        <v>1.388888888888884E-3</v>
      </c>
      <c r="S636" s="156">
        <f t="shared" si="578"/>
        <v>2.2222222222222254E-2</v>
      </c>
      <c r="T636" s="156">
        <f t="shared" si="580"/>
        <v>0</v>
      </c>
      <c r="U636" s="149">
        <v>21.2</v>
      </c>
      <c r="V636" s="149">
        <f>INDEX('Počty dní'!A:E,MATCH(E636,'Počty dní'!C:C,0),4)</f>
        <v>205</v>
      </c>
      <c r="W636" s="157">
        <f t="shared" si="583"/>
        <v>4346</v>
      </c>
      <c r="Z636" s="135"/>
      <c r="AA636" s="135"/>
    </row>
    <row r="637" spans="1:27" x14ac:dyDescent="0.25">
      <c r="A637" s="148">
        <v>444</v>
      </c>
      <c r="B637" s="149">
        <v>4044</v>
      </c>
      <c r="C637" s="149" t="s">
        <v>21</v>
      </c>
      <c r="D637" s="149"/>
      <c r="E637" s="150" t="str">
        <f t="shared" si="581"/>
        <v>X</v>
      </c>
      <c r="F637" s="149" t="s">
        <v>95</v>
      </c>
      <c r="G637" s="230">
        <v>14</v>
      </c>
      <c r="H637" s="149" t="str">
        <f t="shared" si="582"/>
        <v>XXX333/14</v>
      </c>
      <c r="I637" s="191" t="s">
        <v>28</v>
      </c>
      <c r="J637" s="152" t="s">
        <v>28</v>
      </c>
      <c r="K637" s="153">
        <v>0.61041666666666672</v>
      </c>
      <c r="L637" s="154">
        <v>0.6118055555555556</v>
      </c>
      <c r="M637" s="155" t="s">
        <v>91</v>
      </c>
      <c r="N637" s="154">
        <v>0.64236111111111105</v>
      </c>
      <c r="O637" s="155" t="s">
        <v>84</v>
      </c>
      <c r="P637" s="149" t="str">
        <f t="shared" si="575"/>
        <v>OK</v>
      </c>
      <c r="Q637" s="156">
        <f t="shared" si="576"/>
        <v>3.0555555555555447E-2</v>
      </c>
      <c r="R637" s="156">
        <f t="shared" si="577"/>
        <v>1.388888888888884E-3</v>
      </c>
      <c r="S637" s="156">
        <f t="shared" si="578"/>
        <v>3.1944444444444331E-2</v>
      </c>
      <c r="T637" s="156">
        <f t="shared" si="580"/>
        <v>0</v>
      </c>
      <c r="U637" s="149">
        <v>28.6</v>
      </c>
      <c r="V637" s="149">
        <f>INDEX('Počty dní'!A:E,MATCH(E637,'Počty dní'!C:C,0),4)</f>
        <v>205</v>
      </c>
      <c r="W637" s="157">
        <f t="shared" si="583"/>
        <v>5863</v>
      </c>
      <c r="Z637" s="135"/>
      <c r="AA637" s="135"/>
    </row>
    <row r="638" spans="1:27" x14ac:dyDescent="0.25">
      <c r="A638" s="148">
        <v>444</v>
      </c>
      <c r="B638" s="149">
        <v>4044</v>
      </c>
      <c r="C638" s="149" t="s">
        <v>21</v>
      </c>
      <c r="D638" s="149"/>
      <c r="E638" s="150" t="str">
        <f t="shared" si="581"/>
        <v>X</v>
      </c>
      <c r="F638" s="149" t="s">
        <v>95</v>
      </c>
      <c r="G638" s="230">
        <v>13</v>
      </c>
      <c r="H638" s="149" t="str">
        <f t="shared" si="582"/>
        <v>XXX333/13</v>
      </c>
      <c r="I638" s="191" t="s">
        <v>28</v>
      </c>
      <c r="J638" s="152" t="s">
        <v>28</v>
      </c>
      <c r="K638" s="153">
        <v>0.64722222222222225</v>
      </c>
      <c r="L638" s="154">
        <v>0.64930555555555558</v>
      </c>
      <c r="M638" s="155" t="s">
        <v>84</v>
      </c>
      <c r="N638" s="154">
        <v>0.67569444444444438</v>
      </c>
      <c r="O638" s="155" t="s">
        <v>90</v>
      </c>
      <c r="P638" s="149" t="str">
        <f t="shared" si="575"/>
        <v>OK</v>
      </c>
      <c r="Q638" s="156">
        <f t="shared" si="576"/>
        <v>2.6388888888888795E-2</v>
      </c>
      <c r="R638" s="156">
        <f t="shared" si="577"/>
        <v>2.0833333333333259E-3</v>
      </c>
      <c r="S638" s="156">
        <f t="shared" si="578"/>
        <v>2.8472222222222121E-2</v>
      </c>
      <c r="T638" s="156">
        <f t="shared" si="580"/>
        <v>4.8611111111112049E-3</v>
      </c>
      <c r="U638" s="149">
        <v>25.1</v>
      </c>
      <c r="V638" s="149">
        <f>INDEX('Počty dní'!A:E,MATCH(E638,'Počty dní'!C:C,0),4)</f>
        <v>205</v>
      </c>
      <c r="W638" s="157">
        <f t="shared" si="583"/>
        <v>5145.5</v>
      </c>
      <c r="Z638" s="135"/>
      <c r="AA638" s="135"/>
    </row>
    <row r="639" spans="1:27" x14ac:dyDescent="0.25">
      <c r="A639" s="148">
        <v>444</v>
      </c>
      <c r="B639" s="149">
        <v>4044</v>
      </c>
      <c r="C639" s="149" t="s">
        <v>21</v>
      </c>
      <c r="D639" s="149"/>
      <c r="E639" s="150" t="str">
        <f t="shared" si="581"/>
        <v>X</v>
      </c>
      <c r="F639" s="149" t="s">
        <v>103</v>
      </c>
      <c r="G639" s="230">
        <v>21</v>
      </c>
      <c r="H639" s="149" t="str">
        <f t="shared" si="582"/>
        <v>XXX340/21</v>
      </c>
      <c r="I639" s="191" t="s">
        <v>28</v>
      </c>
      <c r="J639" s="152" t="s">
        <v>28</v>
      </c>
      <c r="K639" s="153">
        <v>0.69097222222222221</v>
      </c>
      <c r="L639" s="154">
        <v>0.69305555555555554</v>
      </c>
      <c r="M639" s="155" t="s">
        <v>90</v>
      </c>
      <c r="N639" s="154">
        <v>0.71111111111111114</v>
      </c>
      <c r="O639" s="209" t="s">
        <v>104</v>
      </c>
      <c r="P639" s="149" t="str">
        <f t="shared" si="575"/>
        <v>OK</v>
      </c>
      <c r="Q639" s="156">
        <f t="shared" si="576"/>
        <v>1.8055555555555602E-2</v>
      </c>
      <c r="R639" s="156">
        <f t="shared" si="577"/>
        <v>2.0833333333333259E-3</v>
      </c>
      <c r="S639" s="156">
        <f t="shared" si="578"/>
        <v>2.0138888888888928E-2</v>
      </c>
      <c r="T639" s="156">
        <f t="shared" si="580"/>
        <v>1.5277777777777835E-2</v>
      </c>
      <c r="U639" s="149">
        <v>17.100000000000001</v>
      </c>
      <c r="V639" s="149">
        <f>INDEX('Počty dní'!A:E,MATCH(E639,'Počty dní'!C:C,0),4)</f>
        <v>205</v>
      </c>
      <c r="W639" s="157">
        <f t="shared" si="583"/>
        <v>3505.5000000000005</v>
      </c>
      <c r="Z639" s="135"/>
      <c r="AA639" s="135"/>
    </row>
    <row r="640" spans="1:27" x14ac:dyDescent="0.25">
      <c r="A640" s="148">
        <v>444</v>
      </c>
      <c r="B640" s="149">
        <v>4044</v>
      </c>
      <c r="C640" s="149" t="s">
        <v>21</v>
      </c>
      <c r="D640" s="149"/>
      <c r="E640" s="150" t="str">
        <f t="shared" si="581"/>
        <v>X</v>
      </c>
      <c r="F640" s="149" t="s">
        <v>103</v>
      </c>
      <c r="G640" s="230">
        <v>24</v>
      </c>
      <c r="H640" s="149" t="str">
        <f t="shared" si="582"/>
        <v>XXX340/24</v>
      </c>
      <c r="I640" s="191" t="s">
        <v>28</v>
      </c>
      <c r="J640" s="152" t="s">
        <v>28</v>
      </c>
      <c r="K640" s="153">
        <v>0.74791666666666667</v>
      </c>
      <c r="L640" s="154">
        <v>0.75</v>
      </c>
      <c r="M640" s="209" t="s">
        <v>104</v>
      </c>
      <c r="N640" s="154">
        <v>0.7680555555555556</v>
      </c>
      <c r="O640" s="155" t="s">
        <v>90</v>
      </c>
      <c r="P640" s="149" t="str">
        <f t="shared" si="575"/>
        <v>OK</v>
      </c>
      <c r="Q640" s="156">
        <f t="shared" si="576"/>
        <v>1.8055555555555602E-2</v>
      </c>
      <c r="R640" s="156">
        <f t="shared" si="577"/>
        <v>2.0833333333333259E-3</v>
      </c>
      <c r="S640" s="156">
        <f t="shared" si="578"/>
        <v>2.0138888888888928E-2</v>
      </c>
      <c r="T640" s="156">
        <f t="shared" si="580"/>
        <v>3.6805555555555536E-2</v>
      </c>
      <c r="U640" s="149">
        <v>17.100000000000001</v>
      </c>
      <c r="V640" s="149">
        <f>INDEX('Počty dní'!A:E,MATCH(E640,'Počty dní'!C:C,0),4)</f>
        <v>205</v>
      </c>
      <c r="W640" s="157">
        <f t="shared" si="583"/>
        <v>3505.5000000000005</v>
      </c>
      <c r="Z640" s="135"/>
      <c r="AA640" s="135"/>
    </row>
    <row r="641" spans="1:27" x14ac:dyDescent="0.25">
      <c r="A641" s="148">
        <v>444</v>
      </c>
      <c r="B641" s="149">
        <v>4044</v>
      </c>
      <c r="C641" s="149" t="s">
        <v>21</v>
      </c>
      <c r="D641" s="149"/>
      <c r="E641" s="150" t="str">
        <f t="shared" si="581"/>
        <v>X</v>
      </c>
      <c r="F641" s="149" t="s">
        <v>119</v>
      </c>
      <c r="G641" s="230">
        <v>22</v>
      </c>
      <c r="H641" s="149" t="str">
        <f t="shared" si="582"/>
        <v>XXX402/22</v>
      </c>
      <c r="I641" s="191" t="s">
        <v>28</v>
      </c>
      <c r="J641" s="152" t="s">
        <v>28</v>
      </c>
      <c r="K641" s="153">
        <v>0.76944444444444438</v>
      </c>
      <c r="L641" s="154">
        <v>0.77083333333333337</v>
      </c>
      <c r="M641" s="155" t="s">
        <v>90</v>
      </c>
      <c r="N641" s="154">
        <v>0.7895833333333333</v>
      </c>
      <c r="O641" s="155" t="s">
        <v>118</v>
      </c>
      <c r="P641" s="149" t="str">
        <f t="shared" si="575"/>
        <v>OK</v>
      </c>
      <c r="Q641" s="156">
        <f t="shared" si="576"/>
        <v>1.8749999999999933E-2</v>
      </c>
      <c r="R641" s="156">
        <f t="shared" si="577"/>
        <v>1.388888888888995E-3</v>
      </c>
      <c r="S641" s="156">
        <f t="shared" si="578"/>
        <v>2.0138888888888928E-2</v>
      </c>
      <c r="T641" s="156">
        <f t="shared" si="580"/>
        <v>1.3888888888887729E-3</v>
      </c>
      <c r="U641" s="149">
        <v>16.399999999999999</v>
      </c>
      <c r="V641" s="149">
        <f>INDEX('Počty dní'!A:E,MATCH(E641,'Počty dní'!C:C,0),4)</f>
        <v>205</v>
      </c>
      <c r="W641" s="157">
        <f t="shared" si="583"/>
        <v>3361.9999999999995</v>
      </c>
      <c r="Z641" s="135"/>
      <c r="AA641" s="135"/>
    </row>
    <row r="642" spans="1:27" x14ac:dyDescent="0.25">
      <c r="A642" s="148">
        <v>444</v>
      </c>
      <c r="B642" s="149">
        <v>4044</v>
      </c>
      <c r="C642" s="149" t="s">
        <v>21</v>
      </c>
      <c r="D642" s="149"/>
      <c r="E642" s="150" t="str">
        <f t="shared" si="581"/>
        <v>X</v>
      </c>
      <c r="F642" s="149" t="s">
        <v>119</v>
      </c>
      <c r="G642" s="230">
        <v>21</v>
      </c>
      <c r="H642" s="149" t="str">
        <f t="shared" si="582"/>
        <v>XXX402/21</v>
      </c>
      <c r="I642" s="191" t="s">
        <v>28</v>
      </c>
      <c r="J642" s="152" t="s">
        <v>28</v>
      </c>
      <c r="K642" s="153">
        <v>0.79722222222222217</v>
      </c>
      <c r="L642" s="154">
        <v>0.79861111111111116</v>
      </c>
      <c r="M642" s="155" t="s">
        <v>118</v>
      </c>
      <c r="N642" s="154">
        <v>0.81736111111111109</v>
      </c>
      <c r="O642" s="155" t="s">
        <v>90</v>
      </c>
      <c r="P642" s="149" t="str">
        <f t="shared" si="575"/>
        <v>OK</v>
      </c>
      <c r="Q642" s="156">
        <f t="shared" si="576"/>
        <v>1.8749999999999933E-2</v>
      </c>
      <c r="R642" s="156">
        <f t="shared" si="577"/>
        <v>1.388888888888995E-3</v>
      </c>
      <c r="S642" s="156">
        <f t="shared" si="578"/>
        <v>2.0138888888888928E-2</v>
      </c>
      <c r="T642" s="156">
        <f t="shared" si="580"/>
        <v>7.6388888888888618E-3</v>
      </c>
      <c r="U642" s="149">
        <v>16.399999999999999</v>
      </c>
      <c r="V642" s="149">
        <f>INDEX('Počty dní'!A:E,MATCH(E642,'Počty dní'!C:C,0),4)</f>
        <v>205</v>
      </c>
      <c r="W642" s="157">
        <f t="shared" si="583"/>
        <v>3361.9999999999995</v>
      </c>
      <c r="Z642" s="135"/>
      <c r="AA642" s="135"/>
    </row>
    <row r="643" spans="1:27" x14ac:dyDescent="0.25">
      <c r="A643" s="148">
        <v>444</v>
      </c>
      <c r="B643" s="149">
        <v>4044</v>
      </c>
      <c r="C643" s="149" t="s">
        <v>21</v>
      </c>
      <c r="D643" s="149"/>
      <c r="E643" s="150" t="str">
        <f t="shared" si="581"/>
        <v>X</v>
      </c>
      <c r="F643" s="149" t="s">
        <v>103</v>
      </c>
      <c r="G643" s="230">
        <v>25</v>
      </c>
      <c r="H643" s="149" t="str">
        <f t="shared" si="582"/>
        <v>XXX340/25</v>
      </c>
      <c r="I643" s="191" t="s">
        <v>28</v>
      </c>
      <c r="J643" s="152" t="s">
        <v>28</v>
      </c>
      <c r="K643" s="153">
        <v>0.81736111111111109</v>
      </c>
      <c r="L643" s="154">
        <v>0.81805555555555554</v>
      </c>
      <c r="M643" s="155" t="s">
        <v>90</v>
      </c>
      <c r="N643" s="154">
        <v>0.83611111111111114</v>
      </c>
      <c r="O643" s="209" t="s">
        <v>104</v>
      </c>
      <c r="P643" s="149" t="str">
        <f t="shared" si="575"/>
        <v>OK</v>
      </c>
      <c r="Q643" s="156">
        <f t="shared" si="576"/>
        <v>1.8055555555555602E-2</v>
      </c>
      <c r="R643" s="156">
        <f t="shared" si="577"/>
        <v>6.9444444444444198E-4</v>
      </c>
      <c r="S643" s="156">
        <f t="shared" si="578"/>
        <v>1.8750000000000044E-2</v>
      </c>
      <c r="T643" s="156">
        <f t="shared" si="580"/>
        <v>0</v>
      </c>
      <c r="U643" s="149">
        <v>17.100000000000001</v>
      </c>
      <c r="V643" s="149">
        <f>INDEX('Počty dní'!A:E,MATCH(E643,'Počty dní'!C:C,0),4)</f>
        <v>205</v>
      </c>
      <c r="W643" s="157">
        <f t="shared" si="583"/>
        <v>3505.5000000000005</v>
      </c>
      <c r="Z643" s="135"/>
      <c r="AA643" s="135"/>
    </row>
    <row r="644" spans="1:27" ht="15.75" thickBot="1" x14ac:dyDescent="0.3">
      <c r="A644" s="148">
        <v>444</v>
      </c>
      <c r="B644" s="149">
        <v>4044</v>
      </c>
      <c r="C644" s="149" t="s">
        <v>21</v>
      </c>
      <c r="D644" s="149"/>
      <c r="E644" s="150" t="str">
        <f t="shared" si="581"/>
        <v>X</v>
      </c>
      <c r="F644" s="149" t="s">
        <v>103</v>
      </c>
      <c r="G644" s="230">
        <v>26</v>
      </c>
      <c r="H644" s="149" t="str">
        <f t="shared" si="582"/>
        <v>XXX340/26</v>
      </c>
      <c r="I644" s="191" t="s">
        <v>28</v>
      </c>
      <c r="J644" s="152" t="s">
        <v>28</v>
      </c>
      <c r="K644" s="153">
        <v>0.83611111111111114</v>
      </c>
      <c r="L644" s="154">
        <v>0.83680555555555547</v>
      </c>
      <c r="M644" s="209" t="s">
        <v>104</v>
      </c>
      <c r="N644" s="154">
        <v>0.85138888888888886</v>
      </c>
      <c r="O644" s="155" t="s">
        <v>90</v>
      </c>
      <c r="P644" s="149"/>
      <c r="Q644" s="156">
        <f t="shared" si="576"/>
        <v>1.4583333333333393E-2</v>
      </c>
      <c r="R644" s="156">
        <f t="shared" si="577"/>
        <v>6.9444444444433095E-4</v>
      </c>
      <c r="S644" s="156">
        <f t="shared" si="578"/>
        <v>1.5277777777777724E-2</v>
      </c>
      <c r="T644" s="156">
        <f t="shared" si="580"/>
        <v>0</v>
      </c>
      <c r="U644" s="149">
        <v>15.7</v>
      </c>
      <c r="V644" s="149">
        <f>INDEX('Počty dní'!A:E,MATCH(E644,'Počty dní'!C:C,0),4)</f>
        <v>205</v>
      </c>
      <c r="W644" s="157">
        <f t="shared" si="583"/>
        <v>3218.5</v>
      </c>
      <c r="Z644" s="135"/>
      <c r="AA644" s="135"/>
    </row>
    <row r="645" spans="1:27" ht="15.75" thickBot="1" x14ac:dyDescent="0.3">
      <c r="A645" s="163" t="str">
        <f ca="1">CONCATENATE(INDIRECT("R[-3]C[0]",FALSE),"celkem")</f>
        <v>444celkem</v>
      </c>
      <c r="B645" s="164"/>
      <c r="C645" s="164" t="str">
        <f ca="1">INDIRECT("R[-1]C[12]",FALSE)</f>
        <v>Telč,,aut.nádr.</v>
      </c>
      <c r="D645" s="165"/>
      <c r="E645" s="164"/>
      <c r="F645" s="165"/>
      <c r="G645" s="231"/>
      <c r="H645" s="166"/>
      <c r="I645" s="167"/>
      <c r="J645" s="168" t="str">
        <f ca="1">INDIRECT("R[-2]C[0]",FALSE)</f>
        <v>S</v>
      </c>
      <c r="K645" s="169"/>
      <c r="L645" s="170"/>
      <c r="M645" s="171"/>
      <c r="N645" s="170"/>
      <c r="O645" s="172"/>
      <c r="P645" s="164"/>
      <c r="Q645" s="173">
        <f>SUM(Q624:Q644)</f>
        <v>0.43402777777777779</v>
      </c>
      <c r="R645" s="173">
        <f t="shared" ref="R645:T645" si="584">SUM(R624:R644)</f>
        <v>2.9861111111111116E-2</v>
      </c>
      <c r="S645" s="173">
        <f t="shared" si="584"/>
        <v>0.46388888888888891</v>
      </c>
      <c r="T645" s="173">
        <f t="shared" si="584"/>
        <v>0.22777777777777772</v>
      </c>
      <c r="U645" s="174">
        <f>SUM(U624:U644)</f>
        <v>406.50000000000006</v>
      </c>
      <c r="V645" s="175"/>
      <c r="W645" s="176">
        <f>SUM(W624:W644)</f>
        <v>83332.5</v>
      </c>
      <c r="Z645" s="135"/>
      <c r="AA645" s="135"/>
    </row>
    <row r="646" spans="1:27" x14ac:dyDescent="0.25">
      <c r="A646" s="177"/>
      <c r="D646" s="178"/>
      <c r="F646" s="178"/>
      <c r="H646" s="179"/>
      <c r="I646" s="180"/>
      <c r="J646" s="181"/>
      <c r="K646" s="182"/>
      <c r="L646" s="183"/>
      <c r="M646" s="136"/>
      <c r="N646" s="183"/>
      <c r="O646" s="184"/>
      <c r="Q646" s="185"/>
      <c r="R646" s="185"/>
      <c r="S646" s="185"/>
      <c r="T646" s="185"/>
      <c r="U646" s="182"/>
      <c r="W646" s="182"/>
      <c r="Z646" s="135"/>
      <c r="AA646" s="135"/>
    </row>
    <row r="647" spans="1:27" ht="15.75" thickBot="1" x14ac:dyDescent="0.3">
      <c r="I647" s="135"/>
      <c r="J647" s="135"/>
      <c r="K647" s="135"/>
      <c r="Z647" s="135"/>
      <c r="AA647" s="135"/>
    </row>
    <row r="648" spans="1:27" x14ac:dyDescent="0.25">
      <c r="A648" s="138">
        <v>445</v>
      </c>
      <c r="B648" s="139">
        <v>4045</v>
      </c>
      <c r="C648" s="139" t="s">
        <v>21</v>
      </c>
      <c r="D648" s="139"/>
      <c r="E648" s="140" t="str">
        <f>CONCATENATE(C648,D648)</f>
        <v>X</v>
      </c>
      <c r="F648" s="139" t="s">
        <v>95</v>
      </c>
      <c r="G648" s="229">
        <v>4</v>
      </c>
      <c r="H648" s="139" t="str">
        <f>CONCATENATE(F648,"/",G648)</f>
        <v>XXX333/4</v>
      </c>
      <c r="I648" s="190" t="s">
        <v>28</v>
      </c>
      <c r="J648" s="142" t="s">
        <v>28</v>
      </c>
      <c r="K648" s="143">
        <v>0.19791666666666666</v>
      </c>
      <c r="L648" s="144">
        <v>0.19930555555555554</v>
      </c>
      <c r="M648" s="145" t="s">
        <v>90</v>
      </c>
      <c r="N648" s="144">
        <v>0.22569444444444445</v>
      </c>
      <c r="O648" s="145" t="s">
        <v>84</v>
      </c>
      <c r="P648" s="139" t="str">
        <f t="shared" ref="P648:P657" si="585">IF(M649=O648,"OK","POZOR")</f>
        <v>OK</v>
      </c>
      <c r="Q648" s="146">
        <f t="shared" ref="Q648:Q658" si="586">IF(ISNUMBER(G648),N648-L648,IF(F648="přejezd",N648-L648,0))</f>
        <v>2.6388888888888906E-2</v>
      </c>
      <c r="R648" s="146">
        <f t="shared" ref="R648:R658" si="587">IF(ISNUMBER(G648),L648-K648,0)</f>
        <v>1.388888888888884E-3</v>
      </c>
      <c r="S648" s="146">
        <f t="shared" ref="S648:S658" si="588">Q648+R648</f>
        <v>2.777777777777779E-2</v>
      </c>
      <c r="T648" s="146"/>
      <c r="U648" s="139">
        <v>25.1</v>
      </c>
      <c r="V648" s="139">
        <f>INDEX('Počty dní'!A:E,MATCH(E648,'Počty dní'!C:C,0),4)</f>
        <v>205</v>
      </c>
      <c r="W648" s="147">
        <f>V648*U648</f>
        <v>5145.5</v>
      </c>
      <c r="Z648" s="135"/>
      <c r="AA648" s="135"/>
    </row>
    <row r="649" spans="1:27" x14ac:dyDescent="0.25">
      <c r="A649" s="148">
        <v>445</v>
      </c>
      <c r="B649" s="149">
        <v>4045</v>
      </c>
      <c r="C649" s="149" t="s">
        <v>21</v>
      </c>
      <c r="D649" s="149"/>
      <c r="E649" s="150" t="str">
        <f t="shared" ref="E649" si="589">CONCATENATE(C649,D649)</f>
        <v>X</v>
      </c>
      <c r="F649" s="149" t="s">
        <v>95</v>
      </c>
      <c r="G649" s="230">
        <v>3</v>
      </c>
      <c r="H649" s="149" t="str">
        <f t="shared" ref="H649" si="590">CONCATENATE(F649,"/",G649)</f>
        <v>XXX333/3</v>
      </c>
      <c r="I649" s="191" t="s">
        <v>28</v>
      </c>
      <c r="J649" s="152" t="s">
        <v>28</v>
      </c>
      <c r="K649" s="153">
        <v>0.23124999999999998</v>
      </c>
      <c r="L649" s="154">
        <v>0.23263888888888887</v>
      </c>
      <c r="M649" s="155" t="s">
        <v>84</v>
      </c>
      <c r="N649" s="154">
        <v>0.2590277777777778</v>
      </c>
      <c r="O649" s="155" t="s">
        <v>90</v>
      </c>
      <c r="P649" s="149" t="str">
        <f t="shared" si="585"/>
        <v>OK</v>
      </c>
      <c r="Q649" s="156">
        <f t="shared" si="586"/>
        <v>2.6388888888888934E-2</v>
      </c>
      <c r="R649" s="156">
        <f t="shared" si="587"/>
        <v>1.388888888888884E-3</v>
      </c>
      <c r="S649" s="156">
        <f t="shared" si="588"/>
        <v>2.7777777777777818E-2</v>
      </c>
      <c r="T649" s="156">
        <f t="shared" ref="T649:T658" si="591">K649-N648</f>
        <v>5.5555555555555358E-3</v>
      </c>
      <c r="U649" s="149">
        <v>25.1</v>
      </c>
      <c r="V649" s="149">
        <f>INDEX('Počty dní'!A:E,MATCH(E649,'Počty dní'!C:C,0),4)</f>
        <v>205</v>
      </c>
      <c r="W649" s="157">
        <f t="shared" ref="W649" si="592">V649*U649</f>
        <v>5145.5</v>
      </c>
      <c r="Z649" s="135"/>
      <c r="AA649" s="135"/>
    </row>
    <row r="650" spans="1:27" x14ac:dyDescent="0.25">
      <c r="A650" s="148">
        <v>445</v>
      </c>
      <c r="B650" s="149">
        <v>4045</v>
      </c>
      <c r="C650" s="149" t="s">
        <v>21</v>
      </c>
      <c r="D650" s="149"/>
      <c r="E650" s="150" t="str">
        <f t="shared" ref="E650:E655" si="593">CONCATENATE(C650,D650)</f>
        <v>X</v>
      </c>
      <c r="F650" s="149" t="s">
        <v>95</v>
      </c>
      <c r="G650" s="230">
        <v>8</v>
      </c>
      <c r="H650" s="149" t="str">
        <f t="shared" ref="H650:H655" si="594">CONCATENATE(F650,"/",G650)</f>
        <v>XXX333/8</v>
      </c>
      <c r="I650" s="191" t="s">
        <v>28</v>
      </c>
      <c r="J650" s="152" t="s">
        <v>28</v>
      </c>
      <c r="K650" s="153">
        <v>0.28125</v>
      </c>
      <c r="L650" s="154">
        <v>0.28263888888888888</v>
      </c>
      <c r="M650" s="155" t="s">
        <v>90</v>
      </c>
      <c r="N650" s="154">
        <v>0.30902777777777779</v>
      </c>
      <c r="O650" s="155" t="s">
        <v>84</v>
      </c>
      <c r="P650" s="149" t="str">
        <f t="shared" si="585"/>
        <v>OK</v>
      </c>
      <c r="Q650" s="156">
        <f t="shared" si="586"/>
        <v>2.6388888888888906E-2</v>
      </c>
      <c r="R650" s="156">
        <f t="shared" si="587"/>
        <v>1.388888888888884E-3</v>
      </c>
      <c r="S650" s="156">
        <f t="shared" si="588"/>
        <v>2.777777777777779E-2</v>
      </c>
      <c r="T650" s="156">
        <f t="shared" si="591"/>
        <v>2.2222222222222199E-2</v>
      </c>
      <c r="U650" s="149">
        <v>25.1</v>
      </c>
      <c r="V650" s="149">
        <f>INDEX('Počty dní'!A:E,MATCH(E650,'Počty dní'!C:C,0),4)</f>
        <v>205</v>
      </c>
      <c r="W650" s="157">
        <f t="shared" ref="W650:W655" si="595">V650*U650</f>
        <v>5145.5</v>
      </c>
      <c r="Z650" s="135"/>
      <c r="AA650" s="135"/>
    </row>
    <row r="651" spans="1:27" x14ac:dyDescent="0.25">
      <c r="A651" s="148">
        <v>445</v>
      </c>
      <c r="B651" s="149">
        <v>4045</v>
      </c>
      <c r="C651" s="149" t="s">
        <v>21</v>
      </c>
      <c r="D651" s="149"/>
      <c r="E651" s="150" t="str">
        <f t="shared" si="593"/>
        <v>X</v>
      </c>
      <c r="F651" s="149" t="s">
        <v>82</v>
      </c>
      <c r="G651" s="230">
        <v>7</v>
      </c>
      <c r="H651" s="149" t="str">
        <f t="shared" si="594"/>
        <v>XXX334/7</v>
      </c>
      <c r="I651" s="191" t="s">
        <v>28</v>
      </c>
      <c r="J651" s="152" t="s">
        <v>28</v>
      </c>
      <c r="K651" s="153">
        <v>0.3979166666666667</v>
      </c>
      <c r="L651" s="154">
        <v>0.39930555555555558</v>
      </c>
      <c r="M651" s="155" t="s">
        <v>84</v>
      </c>
      <c r="N651" s="154">
        <v>0.40486111111111112</v>
      </c>
      <c r="O651" s="155" t="s">
        <v>88</v>
      </c>
      <c r="P651" s="149" t="str">
        <f t="shared" si="585"/>
        <v>OK</v>
      </c>
      <c r="Q651" s="156">
        <f t="shared" si="586"/>
        <v>5.5555555555555358E-3</v>
      </c>
      <c r="R651" s="156">
        <f t="shared" si="587"/>
        <v>1.388888888888884E-3</v>
      </c>
      <c r="S651" s="156">
        <f t="shared" si="588"/>
        <v>6.9444444444444198E-3</v>
      </c>
      <c r="T651" s="156">
        <f t="shared" si="591"/>
        <v>8.8888888888888906E-2</v>
      </c>
      <c r="U651" s="149">
        <v>5.3</v>
      </c>
      <c r="V651" s="149">
        <f>INDEX('Počty dní'!A:E,MATCH(E651,'Počty dní'!C:C,0),4)</f>
        <v>205</v>
      </c>
      <c r="W651" s="157">
        <f t="shared" si="595"/>
        <v>1086.5</v>
      </c>
      <c r="Z651" s="135"/>
      <c r="AA651" s="135"/>
    </row>
    <row r="652" spans="1:27" x14ac:dyDescent="0.25">
      <c r="A652" s="148">
        <v>445</v>
      </c>
      <c r="B652" s="149">
        <v>4045</v>
      </c>
      <c r="C652" s="149" t="s">
        <v>21</v>
      </c>
      <c r="D652" s="149"/>
      <c r="E652" s="150" t="str">
        <f t="shared" si="593"/>
        <v>X</v>
      </c>
      <c r="F652" s="149" t="s">
        <v>82</v>
      </c>
      <c r="G652" s="230">
        <v>10</v>
      </c>
      <c r="H652" s="149" t="str">
        <f t="shared" si="594"/>
        <v>XXX334/10</v>
      </c>
      <c r="I652" s="191" t="s">
        <v>28</v>
      </c>
      <c r="J652" s="152" t="s">
        <v>28</v>
      </c>
      <c r="K652" s="153">
        <v>0.42569444444444443</v>
      </c>
      <c r="L652" s="154">
        <v>0.42708333333333331</v>
      </c>
      <c r="M652" s="155" t="s">
        <v>88</v>
      </c>
      <c r="N652" s="154">
        <v>0.43333333333333335</v>
      </c>
      <c r="O652" s="155" t="s">
        <v>84</v>
      </c>
      <c r="P652" s="149" t="str">
        <f t="shared" si="585"/>
        <v>OK</v>
      </c>
      <c r="Q652" s="156">
        <f t="shared" si="586"/>
        <v>6.2500000000000333E-3</v>
      </c>
      <c r="R652" s="156">
        <f t="shared" si="587"/>
        <v>1.388888888888884E-3</v>
      </c>
      <c r="S652" s="156">
        <f t="shared" si="588"/>
        <v>7.6388888888889173E-3</v>
      </c>
      <c r="T652" s="156">
        <f t="shared" si="591"/>
        <v>2.0833333333333315E-2</v>
      </c>
      <c r="U652" s="149">
        <v>5.3</v>
      </c>
      <c r="V652" s="149">
        <f>INDEX('Počty dní'!A:E,MATCH(E652,'Počty dní'!C:C,0),4)</f>
        <v>205</v>
      </c>
      <c r="W652" s="157">
        <f t="shared" si="595"/>
        <v>1086.5</v>
      </c>
      <c r="Z652" s="135"/>
      <c r="AA652" s="135"/>
    </row>
    <row r="653" spans="1:27" x14ac:dyDescent="0.25">
      <c r="A653" s="148">
        <v>445</v>
      </c>
      <c r="B653" s="149">
        <v>4045</v>
      </c>
      <c r="C653" s="149" t="s">
        <v>21</v>
      </c>
      <c r="D653" s="149"/>
      <c r="E653" s="150" t="str">
        <f t="shared" si="593"/>
        <v>X</v>
      </c>
      <c r="F653" s="149" t="s">
        <v>94</v>
      </c>
      <c r="G653" s="230">
        <v>5</v>
      </c>
      <c r="H653" s="149" t="str">
        <f t="shared" si="594"/>
        <v>XXX336/5</v>
      </c>
      <c r="I653" s="191" t="s">
        <v>28</v>
      </c>
      <c r="J653" s="152" t="s">
        <v>28</v>
      </c>
      <c r="K653" s="153">
        <v>0.54305555555555551</v>
      </c>
      <c r="L653" s="154">
        <v>0.54513888888888895</v>
      </c>
      <c r="M653" s="155" t="s">
        <v>84</v>
      </c>
      <c r="N653" s="154">
        <v>0.56319444444444444</v>
      </c>
      <c r="O653" s="155" t="s">
        <v>155</v>
      </c>
      <c r="P653" s="149" t="str">
        <f t="shared" si="585"/>
        <v>OK</v>
      </c>
      <c r="Q653" s="156">
        <f t="shared" si="586"/>
        <v>1.8055555555555491E-2</v>
      </c>
      <c r="R653" s="156">
        <f t="shared" si="587"/>
        <v>2.083333333333437E-3</v>
      </c>
      <c r="S653" s="156">
        <f t="shared" si="588"/>
        <v>2.0138888888888928E-2</v>
      </c>
      <c r="T653" s="156">
        <f t="shared" si="591"/>
        <v>0.10972222222222217</v>
      </c>
      <c r="U653" s="149">
        <v>15.5</v>
      </c>
      <c r="V653" s="149">
        <f>INDEX('Počty dní'!A:E,MATCH(E653,'Počty dní'!C:C,0),4)</f>
        <v>205</v>
      </c>
      <c r="W653" s="157">
        <f t="shared" si="595"/>
        <v>3177.5</v>
      </c>
      <c r="Z653" s="135"/>
      <c r="AA653" s="135"/>
    </row>
    <row r="654" spans="1:27" x14ac:dyDescent="0.25">
      <c r="A654" s="148">
        <v>445</v>
      </c>
      <c r="B654" s="149">
        <v>4045</v>
      </c>
      <c r="C654" s="149" t="s">
        <v>21</v>
      </c>
      <c r="D654" s="149"/>
      <c r="E654" s="150" t="str">
        <f t="shared" si="593"/>
        <v>X</v>
      </c>
      <c r="F654" s="149" t="s">
        <v>94</v>
      </c>
      <c r="G654" s="230">
        <v>8</v>
      </c>
      <c r="H654" s="149" t="str">
        <f t="shared" si="594"/>
        <v>XXX336/8</v>
      </c>
      <c r="I654" s="191" t="s">
        <v>28</v>
      </c>
      <c r="J654" s="152" t="s">
        <v>28</v>
      </c>
      <c r="K654" s="153">
        <v>0.58194444444444449</v>
      </c>
      <c r="L654" s="154">
        <v>0.58263888888888882</v>
      </c>
      <c r="M654" s="155" t="s">
        <v>155</v>
      </c>
      <c r="N654" s="154">
        <v>0.60138888888888886</v>
      </c>
      <c r="O654" s="155" t="s">
        <v>84</v>
      </c>
      <c r="P654" s="149" t="str">
        <f t="shared" si="585"/>
        <v>OK</v>
      </c>
      <c r="Q654" s="156">
        <f t="shared" si="586"/>
        <v>1.8750000000000044E-2</v>
      </c>
      <c r="R654" s="156">
        <f t="shared" si="587"/>
        <v>6.9444444444433095E-4</v>
      </c>
      <c r="S654" s="156">
        <f t="shared" si="588"/>
        <v>1.9444444444444375E-2</v>
      </c>
      <c r="T654" s="156">
        <f t="shared" si="591"/>
        <v>1.8750000000000044E-2</v>
      </c>
      <c r="U654" s="149">
        <v>15.5</v>
      </c>
      <c r="V654" s="149">
        <f>INDEX('Počty dní'!A:E,MATCH(E654,'Počty dní'!C:C,0),4)</f>
        <v>205</v>
      </c>
      <c r="W654" s="157">
        <f t="shared" si="595"/>
        <v>3177.5</v>
      </c>
      <c r="Z654" s="135"/>
      <c r="AA654" s="135"/>
    </row>
    <row r="655" spans="1:27" x14ac:dyDescent="0.25">
      <c r="A655" s="148">
        <v>445</v>
      </c>
      <c r="B655" s="149">
        <v>4045</v>
      </c>
      <c r="C655" s="149" t="s">
        <v>21</v>
      </c>
      <c r="D655" s="149"/>
      <c r="E655" s="150" t="str">
        <f t="shared" si="593"/>
        <v>X</v>
      </c>
      <c r="F655" s="149" t="s">
        <v>95</v>
      </c>
      <c r="G655" s="230">
        <v>11</v>
      </c>
      <c r="H655" s="149" t="str">
        <f t="shared" si="594"/>
        <v>XXX333/11</v>
      </c>
      <c r="I655" s="191" t="s">
        <v>28</v>
      </c>
      <c r="J655" s="152" t="s">
        <v>28</v>
      </c>
      <c r="K655" s="153">
        <v>0.60555555555555551</v>
      </c>
      <c r="L655" s="154">
        <v>0.60763888888888895</v>
      </c>
      <c r="M655" s="155" t="s">
        <v>84</v>
      </c>
      <c r="N655" s="154">
        <v>0.63402777777777775</v>
      </c>
      <c r="O655" s="155" t="s">
        <v>90</v>
      </c>
      <c r="P655" s="149" t="str">
        <f t="shared" si="585"/>
        <v>OK</v>
      </c>
      <c r="Q655" s="156">
        <f t="shared" si="586"/>
        <v>2.6388888888888795E-2</v>
      </c>
      <c r="R655" s="156">
        <f t="shared" si="587"/>
        <v>2.083333333333437E-3</v>
      </c>
      <c r="S655" s="156">
        <f t="shared" si="588"/>
        <v>2.8472222222222232E-2</v>
      </c>
      <c r="T655" s="156">
        <f t="shared" si="591"/>
        <v>4.1666666666666519E-3</v>
      </c>
      <c r="U655" s="149">
        <v>25.1</v>
      </c>
      <c r="V655" s="149">
        <f>INDEX('Počty dní'!A:E,MATCH(E655,'Počty dní'!C:C,0),4)</f>
        <v>205</v>
      </c>
      <c r="W655" s="157">
        <f t="shared" si="595"/>
        <v>5145.5</v>
      </c>
      <c r="Z655" s="135"/>
      <c r="AA655" s="135"/>
    </row>
    <row r="656" spans="1:27" x14ac:dyDescent="0.25">
      <c r="A656" s="148">
        <v>445</v>
      </c>
      <c r="B656" s="149">
        <v>4045</v>
      </c>
      <c r="C656" s="149" t="s">
        <v>21</v>
      </c>
      <c r="D656" s="149"/>
      <c r="E656" s="150" t="str">
        <f t="shared" ref="E656" si="596">CONCATENATE(C656,D656)</f>
        <v>X</v>
      </c>
      <c r="F656" s="149" t="s">
        <v>123</v>
      </c>
      <c r="G656" s="230">
        <v>4</v>
      </c>
      <c r="H656" s="149" t="str">
        <f t="shared" ref="H656" si="597">CONCATENATE(F656,"/",G656)</f>
        <v>XXX342/4</v>
      </c>
      <c r="I656" s="191" t="s">
        <v>28</v>
      </c>
      <c r="J656" s="152" t="s">
        <v>28</v>
      </c>
      <c r="K656" s="153">
        <v>0.63402777777777775</v>
      </c>
      <c r="L656" s="154">
        <v>0.63541666666666663</v>
      </c>
      <c r="M656" s="155" t="s">
        <v>90</v>
      </c>
      <c r="N656" s="154">
        <v>0.66249999999999998</v>
      </c>
      <c r="O656" s="155" t="s">
        <v>90</v>
      </c>
      <c r="P656" s="149" t="str">
        <f t="shared" si="585"/>
        <v>OK</v>
      </c>
      <c r="Q656" s="156">
        <f t="shared" si="586"/>
        <v>2.7083333333333348E-2</v>
      </c>
      <c r="R656" s="156">
        <f t="shared" si="587"/>
        <v>1.388888888888884E-3</v>
      </c>
      <c r="S656" s="156">
        <f t="shared" si="588"/>
        <v>2.8472222222222232E-2</v>
      </c>
      <c r="T656" s="156">
        <f t="shared" si="591"/>
        <v>0</v>
      </c>
      <c r="U656" s="149">
        <v>26.7</v>
      </c>
      <c r="V656" s="149">
        <f>INDEX('Počty dní'!A:E,MATCH(E656,'Počty dní'!C:C,0),4)</f>
        <v>205</v>
      </c>
      <c r="W656" s="157">
        <f t="shared" ref="W656" si="598">V656*U656</f>
        <v>5473.5</v>
      </c>
      <c r="Z656" s="135"/>
      <c r="AA656" s="135"/>
    </row>
    <row r="657" spans="1:27" x14ac:dyDescent="0.25">
      <c r="A657" s="148">
        <v>445</v>
      </c>
      <c r="B657" s="149">
        <v>4045</v>
      </c>
      <c r="C657" s="149" t="s">
        <v>21</v>
      </c>
      <c r="D657" s="149"/>
      <c r="E657" s="150" t="str">
        <f t="shared" ref="E657:E658" si="599">CONCATENATE(C657,D657)</f>
        <v>X</v>
      </c>
      <c r="F657" s="149" t="s">
        <v>109</v>
      </c>
      <c r="G657" s="230">
        <v>14</v>
      </c>
      <c r="H657" s="149" t="str">
        <f t="shared" ref="H657:H658" si="600">CONCATENATE(F657,"/",G657)</f>
        <v>XXX350/14</v>
      </c>
      <c r="I657" s="191" t="s">
        <v>28</v>
      </c>
      <c r="J657" s="152" t="s">
        <v>28</v>
      </c>
      <c r="K657" s="153">
        <v>0.66875000000000007</v>
      </c>
      <c r="L657" s="154">
        <v>0.67013888888888884</v>
      </c>
      <c r="M657" s="155" t="s">
        <v>90</v>
      </c>
      <c r="N657" s="154">
        <v>0.7055555555555556</v>
      </c>
      <c r="O657" s="155" t="s">
        <v>110</v>
      </c>
      <c r="P657" s="149" t="str">
        <f t="shared" si="585"/>
        <v>OK</v>
      </c>
      <c r="Q657" s="156">
        <f t="shared" si="586"/>
        <v>3.5416666666666763E-2</v>
      </c>
      <c r="R657" s="156">
        <f t="shared" si="587"/>
        <v>1.3888888888887729E-3</v>
      </c>
      <c r="S657" s="156">
        <f t="shared" si="588"/>
        <v>3.6805555555555536E-2</v>
      </c>
      <c r="T657" s="156">
        <f t="shared" si="591"/>
        <v>6.2500000000000888E-3</v>
      </c>
      <c r="U657" s="149">
        <v>35.799999999999997</v>
      </c>
      <c r="V657" s="149">
        <f>INDEX('Počty dní'!A:E,MATCH(E657,'Počty dní'!C:C,0),4)</f>
        <v>205</v>
      </c>
      <c r="W657" s="157">
        <f t="shared" ref="W657:W658" si="601">V657*U657</f>
        <v>7338.9999999999991</v>
      </c>
      <c r="Z657" s="135"/>
      <c r="AA657" s="135"/>
    </row>
    <row r="658" spans="1:27" ht="15.75" thickBot="1" x14ac:dyDescent="0.3">
      <c r="A658" s="148">
        <v>445</v>
      </c>
      <c r="B658" s="149">
        <v>4045</v>
      </c>
      <c r="C658" s="149" t="s">
        <v>21</v>
      </c>
      <c r="D658" s="149"/>
      <c r="E658" s="150" t="str">
        <f t="shared" si="599"/>
        <v>X</v>
      </c>
      <c r="F658" s="149" t="s">
        <v>109</v>
      </c>
      <c r="G658" s="230">
        <v>13</v>
      </c>
      <c r="H658" s="149" t="str">
        <f t="shared" si="600"/>
        <v>XXX350/13</v>
      </c>
      <c r="I658" s="191" t="s">
        <v>28</v>
      </c>
      <c r="J658" s="152" t="s">
        <v>28</v>
      </c>
      <c r="K658" s="153">
        <v>0.7055555555555556</v>
      </c>
      <c r="L658" s="154">
        <v>0.70833333333333337</v>
      </c>
      <c r="M658" s="155" t="s">
        <v>110</v>
      </c>
      <c r="N658" s="154">
        <v>0.74375000000000002</v>
      </c>
      <c r="O658" s="155" t="s">
        <v>90</v>
      </c>
      <c r="P658" s="149"/>
      <c r="Q658" s="156">
        <f t="shared" si="586"/>
        <v>3.5416666666666652E-2</v>
      </c>
      <c r="R658" s="156">
        <f t="shared" si="587"/>
        <v>2.7777777777777679E-3</v>
      </c>
      <c r="S658" s="156">
        <f t="shared" si="588"/>
        <v>3.819444444444442E-2</v>
      </c>
      <c r="T658" s="156">
        <f t="shared" si="591"/>
        <v>0</v>
      </c>
      <c r="U658" s="149">
        <v>35.799999999999997</v>
      </c>
      <c r="V658" s="149">
        <f>INDEX('Počty dní'!A:E,MATCH(E658,'Počty dní'!C:C,0),4)</f>
        <v>205</v>
      </c>
      <c r="W658" s="157">
        <f t="shared" si="601"/>
        <v>7338.9999999999991</v>
      </c>
      <c r="Z658" s="135"/>
      <c r="AA658" s="135"/>
    </row>
    <row r="659" spans="1:27" ht="15.75" thickBot="1" x14ac:dyDescent="0.3">
      <c r="A659" s="163" t="str">
        <f ca="1">CONCATENATE(INDIRECT("R[-3]C[0]",FALSE),"celkem")</f>
        <v>445celkem</v>
      </c>
      <c r="B659" s="164"/>
      <c r="C659" s="164" t="str">
        <f ca="1">INDIRECT("R[-1]C[12]",FALSE)</f>
        <v>Telč,,aut.nádr.</v>
      </c>
      <c r="D659" s="165"/>
      <c r="E659" s="164"/>
      <c r="F659" s="165"/>
      <c r="G659" s="231"/>
      <c r="H659" s="166"/>
      <c r="I659" s="167"/>
      <c r="J659" s="168" t="str">
        <f ca="1">INDIRECT("R[-2]C[0]",FALSE)</f>
        <v>S</v>
      </c>
      <c r="K659" s="169"/>
      <c r="L659" s="170"/>
      <c r="M659" s="171"/>
      <c r="N659" s="170"/>
      <c r="O659" s="172"/>
      <c r="P659" s="164"/>
      <c r="Q659" s="173">
        <f>SUM(Q648:Q658)</f>
        <v>0.25208333333333344</v>
      </c>
      <c r="R659" s="173">
        <f t="shared" ref="R659:T659" si="602">SUM(R648:R658)</f>
        <v>1.7361111111111049E-2</v>
      </c>
      <c r="S659" s="173">
        <f t="shared" si="602"/>
        <v>0.26944444444444449</v>
      </c>
      <c r="T659" s="173">
        <f t="shared" si="602"/>
        <v>0.27638888888888891</v>
      </c>
      <c r="U659" s="174">
        <f>SUM(U648:U658)</f>
        <v>240.3</v>
      </c>
      <c r="V659" s="175"/>
      <c r="W659" s="176">
        <f>SUM(W648:W658)</f>
        <v>49261.5</v>
      </c>
      <c r="Z659" s="135"/>
      <c r="AA659" s="135"/>
    </row>
    <row r="660" spans="1:27" x14ac:dyDescent="0.25">
      <c r="A660" s="177"/>
      <c r="D660" s="178"/>
      <c r="F660" s="178"/>
      <c r="H660" s="179"/>
      <c r="I660" s="180"/>
      <c r="J660" s="181"/>
      <c r="K660" s="182"/>
      <c r="L660" s="183"/>
      <c r="M660" s="136"/>
      <c r="N660" s="183"/>
      <c r="O660" s="184"/>
      <c r="Q660" s="185"/>
      <c r="R660" s="185"/>
      <c r="S660" s="185"/>
      <c r="T660" s="185"/>
      <c r="U660" s="182"/>
      <c r="W660" s="182"/>
      <c r="Z660" s="135"/>
      <c r="AA660" s="135"/>
    </row>
    <row r="661" spans="1:27" ht="15.75" thickBot="1" x14ac:dyDescent="0.3">
      <c r="I661" s="135"/>
      <c r="J661" s="135"/>
      <c r="K661" s="135"/>
      <c r="Z661" s="135"/>
      <c r="AA661" s="135"/>
    </row>
    <row r="662" spans="1:27" x14ac:dyDescent="0.25">
      <c r="A662" s="138">
        <v>446</v>
      </c>
      <c r="B662" s="139">
        <v>4046</v>
      </c>
      <c r="C662" s="139" t="s">
        <v>21</v>
      </c>
      <c r="D662" s="139"/>
      <c r="E662" s="140" t="str">
        <f>CONCATENATE(C662,D662)</f>
        <v>X</v>
      </c>
      <c r="F662" s="139" t="s">
        <v>103</v>
      </c>
      <c r="G662" s="229">
        <v>2</v>
      </c>
      <c r="H662" s="139" t="str">
        <f t="shared" ref="H662:H676" si="603">CONCATENATE(F662,"/",G662)</f>
        <v>XXX340/2</v>
      </c>
      <c r="I662" s="190" t="s">
        <v>28</v>
      </c>
      <c r="J662" s="142" t="s">
        <v>27</v>
      </c>
      <c r="K662" s="143">
        <v>0.18541666666666667</v>
      </c>
      <c r="L662" s="144">
        <v>0.1875</v>
      </c>
      <c r="M662" s="145" t="s">
        <v>104</v>
      </c>
      <c r="N662" s="144">
        <v>0.20555555555555557</v>
      </c>
      <c r="O662" s="145" t="s">
        <v>90</v>
      </c>
      <c r="P662" s="139" t="str">
        <f t="shared" ref="P662:P675" si="604">IF(M663=O662,"OK","POZOR")</f>
        <v>OK</v>
      </c>
      <c r="Q662" s="146">
        <f t="shared" ref="Q662:Q676" si="605">IF(ISNUMBER(G662),N662-L662,IF(F662="přejezd",N662-L662,0))</f>
        <v>1.8055555555555575E-2</v>
      </c>
      <c r="R662" s="146">
        <f t="shared" ref="R662:R676" si="606">IF(ISNUMBER(G662),L662-K662,0)</f>
        <v>2.0833333333333259E-3</v>
      </c>
      <c r="S662" s="146">
        <f t="shared" ref="S662:S676" si="607">Q662+R662</f>
        <v>2.0138888888888901E-2</v>
      </c>
      <c r="T662" s="146"/>
      <c r="U662" s="139">
        <v>17.100000000000001</v>
      </c>
      <c r="V662" s="139">
        <f>INDEX('Počty dní'!A:E,MATCH(E662,'Počty dní'!C:C,0),4)</f>
        <v>205</v>
      </c>
      <c r="W662" s="147">
        <f>V662*U662</f>
        <v>3505.5000000000005</v>
      </c>
      <c r="Z662" s="135"/>
      <c r="AA662" s="135"/>
    </row>
    <row r="663" spans="1:27" x14ac:dyDescent="0.25">
      <c r="A663" s="148">
        <v>446</v>
      </c>
      <c r="B663" s="149">
        <v>4046</v>
      </c>
      <c r="C663" s="149" t="s">
        <v>21</v>
      </c>
      <c r="D663" s="149"/>
      <c r="E663" s="150" t="str">
        <f>CONCATENATE(C663,D663)</f>
        <v>X</v>
      </c>
      <c r="F663" s="149" t="s">
        <v>109</v>
      </c>
      <c r="G663" s="230">
        <v>4</v>
      </c>
      <c r="H663" s="149" t="str">
        <f t="shared" si="603"/>
        <v>XXX350/4</v>
      </c>
      <c r="I663" s="191" t="s">
        <v>28</v>
      </c>
      <c r="J663" s="152" t="s">
        <v>27</v>
      </c>
      <c r="K663" s="153">
        <v>0.21041666666666667</v>
      </c>
      <c r="L663" s="154">
        <v>0.21180555555555555</v>
      </c>
      <c r="M663" s="155" t="s">
        <v>90</v>
      </c>
      <c r="N663" s="154">
        <v>0.24722222222222223</v>
      </c>
      <c r="O663" s="155" t="s">
        <v>110</v>
      </c>
      <c r="P663" s="149" t="str">
        <f t="shared" si="604"/>
        <v>OK</v>
      </c>
      <c r="Q663" s="156">
        <f t="shared" si="605"/>
        <v>3.541666666666668E-2</v>
      </c>
      <c r="R663" s="156">
        <f t="shared" si="606"/>
        <v>1.388888888888884E-3</v>
      </c>
      <c r="S663" s="156">
        <f t="shared" si="607"/>
        <v>3.6805555555555564E-2</v>
      </c>
      <c r="T663" s="156">
        <f t="shared" ref="T663:T676" si="608">K663-N662</f>
        <v>4.8611111111110938E-3</v>
      </c>
      <c r="U663" s="149">
        <v>35.799999999999997</v>
      </c>
      <c r="V663" s="149">
        <f>INDEX('Počty dní'!A:E,MATCH(E663,'Počty dní'!C:C,0),4)</f>
        <v>205</v>
      </c>
      <c r="W663" s="157">
        <f>V663*U663</f>
        <v>7338.9999999999991</v>
      </c>
      <c r="Z663" s="135"/>
      <c r="AA663" s="135"/>
    </row>
    <row r="664" spans="1:27" x14ac:dyDescent="0.25">
      <c r="A664" s="148">
        <v>446</v>
      </c>
      <c r="B664" s="149">
        <v>4046</v>
      </c>
      <c r="C664" s="149" t="s">
        <v>21</v>
      </c>
      <c r="D664" s="149">
        <v>25</v>
      </c>
      <c r="E664" s="150" t="str">
        <f t="shared" ref="E664:E671" si="609">CONCATENATE(C664,D664)</f>
        <v>X25</v>
      </c>
      <c r="F664" s="149" t="s">
        <v>33</v>
      </c>
      <c r="G664" s="230"/>
      <c r="H664" s="149" t="str">
        <f t="shared" si="603"/>
        <v>přejezd/</v>
      </c>
      <c r="I664" s="191"/>
      <c r="J664" s="152" t="s">
        <v>27</v>
      </c>
      <c r="K664" s="153">
        <v>0.24722222222222223</v>
      </c>
      <c r="L664" s="154">
        <v>0.24722222222222223</v>
      </c>
      <c r="M664" s="155" t="s">
        <v>110</v>
      </c>
      <c r="N664" s="154">
        <v>0.25</v>
      </c>
      <c r="O664" s="155" t="s">
        <v>64</v>
      </c>
      <c r="P664" s="149" t="str">
        <f t="shared" si="604"/>
        <v>OK</v>
      </c>
      <c r="Q664" s="156">
        <f t="shared" si="605"/>
        <v>2.7777777777777679E-3</v>
      </c>
      <c r="R664" s="156">
        <f t="shared" si="606"/>
        <v>0</v>
      </c>
      <c r="S664" s="156">
        <f t="shared" si="607"/>
        <v>2.7777777777777679E-3</v>
      </c>
      <c r="T664" s="156">
        <f t="shared" si="608"/>
        <v>0</v>
      </c>
      <c r="U664" s="149">
        <v>0</v>
      </c>
      <c r="V664" s="149">
        <f>INDEX('Počty dní'!A:E,MATCH(E664,'Počty dní'!C:C,0),4)</f>
        <v>205</v>
      </c>
      <c r="W664" s="157">
        <f>V664*U664</f>
        <v>0</v>
      </c>
      <c r="Z664" s="135"/>
      <c r="AA664" s="135"/>
    </row>
    <row r="665" spans="1:27" x14ac:dyDescent="0.25">
      <c r="A665" s="148">
        <v>446</v>
      </c>
      <c r="B665" s="149">
        <v>4046</v>
      </c>
      <c r="C665" s="149" t="s">
        <v>21</v>
      </c>
      <c r="D665" s="149">
        <v>25</v>
      </c>
      <c r="E665" s="150" t="str">
        <f t="shared" si="609"/>
        <v>X25</v>
      </c>
      <c r="F665" s="149" t="s">
        <v>63</v>
      </c>
      <c r="G665" s="230">
        <v>51</v>
      </c>
      <c r="H665" s="149" t="str">
        <f t="shared" si="603"/>
        <v>XXX471/51</v>
      </c>
      <c r="I665" s="191" t="s">
        <v>28</v>
      </c>
      <c r="J665" s="152" t="s">
        <v>27</v>
      </c>
      <c r="K665" s="153">
        <v>0.25833333333333336</v>
      </c>
      <c r="L665" s="154">
        <v>0.26041666666666669</v>
      </c>
      <c r="M665" s="155" t="s">
        <v>64</v>
      </c>
      <c r="N665" s="154">
        <v>0.28263888888888888</v>
      </c>
      <c r="O665" s="155" t="s">
        <v>111</v>
      </c>
      <c r="P665" s="149" t="str">
        <f t="shared" si="604"/>
        <v>OK</v>
      </c>
      <c r="Q665" s="156">
        <f t="shared" si="605"/>
        <v>2.2222222222222199E-2</v>
      </c>
      <c r="R665" s="156">
        <f t="shared" si="606"/>
        <v>2.0833333333333259E-3</v>
      </c>
      <c r="S665" s="156">
        <f t="shared" si="607"/>
        <v>2.4305555555555525E-2</v>
      </c>
      <c r="T665" s="156">
        <f t="shared" si="608"/>
        <v>8.3333333333333592E-3</v>
      </c>
      <c r="U665" s="149">
        <v>21.6</v>
      </c>
      <c r="V665" s="149">
        <f>INDEX('Počty dní'!A:E,MATCH(E665,'Počty dní'!C:C,0),4)</f>
        <v>205</v>
      </c>
      <c r="W665" s="157">
        <f t="shared" ref="W665:W667" si="610">V665*U665</f>
        <v>4428</v>
      </c>
      <c r="Z665" s="135"/>
      <c r="AA665" s="135"/>
    </row>
    <row r="666" spans="1:27" x14ac:dyDescent="0.25">
      <c r="A666" s="148">
        <v>446</v>
      </c>
      <c r="B666" s="149">
        <v>4046</v>
      </c>
      <c r="C666" s="149" t="s">
        <v>21</v>
      </c>
      <c r="D666" s="149">
        <v>25</v>
      </c>
      <c r="E666" s="150" t="str">
        <f t="shared" si="609"/>
        <v>X25</v>
      </c>
      <c r="F666" s="149" t="s">
        <v>63</v>
      </c>
      <c r="G666" s="230">
        <v>52</v>
      </c>
      <c r="H666" s="149" t="str">
        <f t="shared" si="603"/>
        <v>XXX471/52</v>
      </c>
      <c r="I666" s="191" t="s">
        <v>27</v>
      </c>
      <c r="J666" s="152" t="s">
        <v>27</v>
      </c>
      <c r="K666" s="153">
        <v>0.28263888888888888</v>
      </c>
      <c r="L666" s="154">
        <v>0.28472222222222221</v>
      </c>
      <c r="M666" s="155" t="s">
        <v>111</v>
      </c>
      <c r="N666" s="154">
        <v>0.30972222222222223</v>
      </c>
      <c r="O666" s="155" t="s">
        <v>64</v>
      </c>
      <c r="P666" s="149" t="str">
        <f t="shared" si="604"/>
        <v>OK</v>
      </c>
      <c r="Q666" s="156">
        <f t="shared" si="605"/>
        <v>2.5000000000000022E-2</v>
      </c>
      <c r="R666" s="156">
        <f t="shared" si="606"/>
        <v>2.0833333333333259E-3</v>
      </c>
      <c r="S666" s="156">
        <f t="shared" si="607"/>
        <v>2.7083333333333348E-2</v>
      </c>
      <c r="T666" s="156">
        <f t="shared" si="608"/>
        <v>0</v>
      </c>
      <c r="U666" s="149">
        <v>21.6</v>
      </c>
      <c r="V666" s="149">
        <f>INDEX('Počty dní'!A:E,MATCH(E666,'Počty dní'!C:C,0),4)</f>
        <v>205</v>
      </c>
      <c r="W666" s="157">
        <f t="shared" si="610"/>
        <v>4428</v>
      </c>
      <c r="Z666" s="135"/>
      <c r="AA666" s="135"/>
    </row>
    <row r="667" spans="1:27" x14ac:dyDescent="0.25">
      <c r="A667" s="148">
        <v>446</v>
      </c>
      <c r="B667" s="149">
        <v>4046</v>
      </c>
      <c r="C667" s="149" t="s">
        <v>21</v>
      </c>
      <c r="D667" s="149">
        <v>25</v>
      </c>
      <c r="E667" s="150" t="str">
        <f t="shared" si="609"/>
        <v>X25</v>
      </c>
      <c r="F667" s="149" t="s">
        <v>33</v>
      </c>
      <c r="G667" s="230"/>
      <c r="H667" s="149" t="str">
        <f t="shared" si="603"/>
        <v>přejezd/</v>
      </c>
      <c r="I667" s="191"/>
      <c r="J667" s="152" t="s">
        <v>27</v>
      </c>
      <c r="K667" s="153">
        <v>0.36805555555555558</v>
      </c>
      <c r="L667" s="154">
        <v>0.36805555555555558</v>
      </c>
      <c r="M667" s="155" t="s">
        <v>64</v>
      </c>
      <c r="N667" s="154">
        <v>0.37083333333333335</v>
      </c>
      <c r="O667" s="155" t="s">
        <v>110</v>
      </c>
      <c r="P667" s="149" t="str">
        <f t="shared" si="604"/>
        <v>OK</v>
      </c>
      <c r="Q667" s="156">
        <f t="shared" si="605"/>
        <v>2.7777777777777679E-3</v>
      </c>
      <c r="R667" s="156">
        <f t="shared" si="606"/>
        <v>0</v>
      </c>
      <c r="S667" s="156">
        <f t="shared" si="607"/>
        <v>2.7777777777777679E-3</v>
      </c>
      <c r="T667" s="156">
        <f t="shared" si="608"/>
        <v>5.8333333333333348E-2</v>
      </c>
      <c r="U667" s="149">
        <v>0</v>
      </c>
      <c r="V667" s="149">
        <f>INDEX('Počty dní'!A:E,MATCH(E667,'Počty dní'!C:C,0),4)</f>
        <v>205</v>
      </c>
      <c r="W667" s="157">
        <f t="shared" si="610"/>
        <v>0</v>
      </c>
      <c r="Z667" s="135"/>
      <c r="AA667" s="135"/>
    </row>
    <row r="668" spans="1:27" x14ac:dyDescent="0.25">
      <c r="A668" s="148">
        <v>446</v>
      </c>
      <c r="B668" s="149">
        <v>4046</v>
      </c>
      <c r="C668" s="149" t="s">
        <v>21</v>
      </c>
      <c r="D668" s="149"/>
      <c r="E668" s="150" t="str">
        <f t="shared" si="609"/>
        <v>X</v>
      </c>
      <c r="F668" s="149" t="s">
        <v>109</v>
      </c>
      <c r="G668" s="230">
        <v>5</v>
      </c>
      <c r="H668" s="149" t="str">
        <f t="shared" ref="H668:H675" si="611">CONCATENATE(F668,"/",G668)</f>
        <v>XXX350/5</v>
      </c>
      <c r="I668" s="191" t="s">
        <v>28</v>
      </c>
      <c r="J668" s="152" t="s">
        <v>27</v>
      </c>
      <c r="K668" s="153">
        <v>0.37222222222222223</v>
      </c>
      <c r="L668" s="154">
        <v>0.375</v>
      </c>
      <c r="M668" s="155" t="s">
        <v>110</v>
      </c>
      <c r="N668" s="154">
        <v>0.41041666666666665</v>
      </c>
      <c r="O668" s="155" t="s">
        <v>90</v>
      </c>
      <c r="P668" s="149" t="str">
        <f t="shared" si="604"/>
        <v>OK</v>
      </c>
      <c r="Q668" s="156">
        <f t="shared" si="605"/>
        <v>3.5416666666666652E-2</v>
      </c>
      <c r="R668" s="156">
        <f t="shared" si="606"/>
        <v>2.7777777777777679E-3</v>
      </c>
      <c r="S668" s="156">
        <f t="shared" si="607"/>
        <v>3.819444444444442E-2</v>
      </c>
      <c r="T668" s="156">
        <f t="shared" si="608"/>
        <v>1.388888888888884E-3</v>
      </c>
      <c r="U668" s="149">
        <v>35.799999999999997</v>
      </c>
      <c r="V668" s="149">
        <f>INDEX('Počty dní'!A:E,MATCH(E668,'Počty dní'!C:C,0),4)</f>
        <v>205</v>
      </c>
      <c r="W668" s="157">
        <f t="shared" ref="W668:W675" si="612">V668*U668</f>
        <v>7338.9999999999991</v>
      </c>
      <c r="Z668" s="135"/>
      <c r="AA668" s="135"/>
    </row>
    <row r="669" spans="1:27" x14ac:dyDescent="0.25">
      <c r="A669" s="148">
        <v>446</v>
      </c>
      <c r="B669" s="149">
        <v>4046</v>
      </c>
      <c r="C669" s="149" t="s">
        <v>21</v>
      </c>
      <c r="D669" s="149"/>
      <c r="E669" s="150" t="str">
        <f t="shared" si="609"/>
        <v>X</v>
      </c>
      <c r="F669" s="149" t="s">
        <v>124</v>
      </c>
      <c r="G669" s="230">
        <v>2</v>
      </c>
      <c r="H669" s="149" t="str">
        <f t="shared" si="611"/>
        <v>XXX343/2</v>
      </c>
      <c r="I669" s="191" t="s">
        <v>28</v>
      </c>
      <c r="J669" s="152" t="s">
        <v>27</v>
      </c>
      <c r="K669" s="153">
        <v>0.52916666666666667</v>
      </c>
      <c r="L669" s="154">
        <v>0.53055555555555556</v>
      </c>
      <c r="M669" s="155" t="s">
        <v>90</v>
      </c>
      <c r="N669" s="154">
        <v>0.55555555555555558</v>
      </c>
      <c r="O669" s="155" t="s">
        <v>90</v>
      </c>
      <c r="P669" s="149" t="str">
        <f t="shared" si="604"/>
        <v>OK</v>
      </c>
      <c r="Q669" s="156">
        <f t="shared" si="605"/>
        <v>2.5000000000000022E-2</v>
      </c>
      <c r="R669" s="156">
        <f t="shared" si="606"/>
        <v>1.388888888888884E-3</v>
      </c>
      <c r="S669" s="156">
        <f t="shared" si="607"/>
        <v>2.6388888888888906E-2</v>
      </c>
      <c r="T669" s="156">
        <f t="shared" si="608"/>
        <v>0.11875000000000002</v>
      </c>
      <c r="U669" s="149">
        <v>24.7</v>
      </c>
      <c r="V669" s="149">
        <f>INDEX('Počty dní'!A:E,MATCH(E669,'Počty dní'!C:C,0),4)</f>
        <v>205</v>
      </c>
      <c r="W669" s="157">
        <f t="shared" si="612"/>
        <v>5063.5</v>
      </c>
      <c r="Z669" s="135"/>
      <c r="AA669" s="135"/>
    </row>
    <row r="670" spans="1:27" x14ac:dyDescent="0.25">
      <c r="A670" s="148">
        <v>446</v>
      </c>
      <c r="B670" s="149">
        <v>4046</v>
      </c>
      <c r="C670" s="149" t="s">
        <v>21</v>
      </c>
      <c r="D670" s="149"/>
      <c r="E670" s="150" t="str">
        <f t="shared" si="609"/>
        <v>X</v>
      </c>
      <c r="F670" s="149" t="s">
        <v>103</v>
      </c>
      <c r="G670" s="230">
        <v>15</v>
      </c>
      <c r="H670" s="149" t="str">
        <f t="shared" si="611"/>
        <v>XXX340/15</v>
      </c>
      <c r="I670" s="191" t="s">
        <v>27</v>
      </c>
      <c r="J670" s="152" t="s">
        <v>27</v>
      </c>
      <c r="K670" s="153">
        <v>0.56597222222222221</v>
      </c>
      <c r="L670" s="154">
        <v>0.56805555555555554</v>
      </c>
      <c r="M670" s="155" t="s">
        <v>90</v>
      </c>
      <c r="N670" s="154">
        <v>0.58611111111111114</v>
      </c>
      <c r="O670" s="155" t="s">
        <v>104</v>
      </c>
      <c r="P670" s="149" t="str">
        <f t="shared" si="604"/>
        <v>OK</v>
      </c>
      <c r="Q670" s="156">
        <f t="shared" si="605"/>
        <v>1.8055555555555602E-2</v>
      </c>
      <c r="R670" s="156">
        <f t="shared" si="606"/>
        <v>2.0833333333333259E-3</v>
      </c>
      <c r="S670" s="156">
        <f t="shared" si="607"/>
        <v>2.0138888888888928E-2</v>
      </c>
      <c r="T670" s="156">
        <f t="shared" si="608"/>
        <v>1.041666666666663E-2</v>
      </c>
      <c r="U670" s="149">
        <v>17.100000000000001</v>
      </c>
      <c r="V670" s="149">
        <f>INDEX('Počty dní'!A:E,MATCH(E670,'Počty dní'!C:C,0),4)</f>
        <v>205</v>
      </c>
      <c r="W670" s="157">
        <f t="shared" si="612"/>
        <v>3505.5000000000005</v>
      </c>
      <c r="Z670" s="135"/>
      <c r="AA670" s="135"/>
    </row>
    <row r="671" spans="1:27" x14ac:dyDescent="0.25">
      <c r="A671" s="148">
        <v>446</v>
      </c>
      <c r="B671" s="149">
        <v>4046</v>
      </c>
      <c r="C671" s="149" t="s">
        <v>21</v>
      </c>
      <c r="D671" s="149"/>
      <c r="E671" s="150" t="str">
        <f t="shared" si="609"/>
        <v>X</v>
      </c>
      <c r="F671" s="149" t="s">
        <v>106</v>
      </c>
      <c r="G671" s="230">
        <v>4</v>
      </c>
      <c r="H671" s="149" t="str">
        <f t="shared" si="611"/>
        <v>XXX341/4</v>
      </c>
      <c r="I671" s="191" t="s">
        <v>28</v>
      </c>
      <c r="J671" s="152" t="s">
        <v>27</v>
      </c>
      <c r="K671" s="153">
        <v>0.58611111111111114</v>
      </c>
      <c r="L671" s="154">
        <v>0.58680555555555558</v>
      </c>
      <c r="M671" s="209" t="s">
        <v>104</v>
      </c>
      <c r="N671" s="154">
        <v>0.58958333333333335</v>
      </c>
      <c r="O671" s="155" t="s">
        <v>108</v>
      </c>
      <c r="P671" s="149" t="str">
        <f t="shared" si="604"/>
        <v>OK</v>
      </c>
      <c r="Q671" s="156">
        <f t="shared" si="605"/>
        <v>2.7777777777777679E-3</v>
      </c>
      <c r="R671" s="156">
        <f t="shared" si="606"/>
        <v>6.9444444444444198E-4</v>
      </c>
      <c r="S671" s="156">
        <f t="shared" si="607"/>
        <v>3.4722222222222099E-3</v>
      </c>
      <c r="T671" s="156">
        <f t="shared" si="608"/>
        <v>0</v>
      </c>
      <c r="U671" s="149">
        <v>2.5</v>
      </c>
      <c r="V671" s="149">
        <f>INDEX('Počty dní'!A:E,MATCH(E671,'Počty dní'!C:C,0),4)</f>
        <v>205</v>
      </c>
      <c r="W671" s="157">
        <f t="shared" si="612"/>
        <v>512.5</v>
      </c>
      <c r="Z671" s="135"/>
      <c r="AA671" s="135"/>
    </row>
    <row r="672" spans="1:27" x14ac:dyDescent="0.25">
      <c r="A672" s="148">
        <v>446</v>
      </c>
      <c r="B672" s="149">
        <v>4046</v>
      </c>
      <c r="C672" s="149" t="s">
        <v>21</v>
      </c>
      <c r="D672" s="149"/>
      <c r="E672" s="150" t="str">
        <f t="shared" ref="E672:E675" si="613">CONCATENATE(C672,D672)</f>
        <v>X</v>
      </c>
      <c r="F672" s="149" t="s">
        <v>106</v>
      </c>
      <c r="G672" s="230">
        <v>3</v>
      </c>
      <c r="H672" s="149" t="str">
        <f t="shared" si="611"/>
        <v>XXX341/3</v>
      </c>
      <c r="I672" s="191" t="s">
        <v>28</v>
      </c>
      <c r="J672" s="152" t="s">
        <v>27</v>
      </c>
      <c r="K672" s="153">
        <v>0.58958333333333335</v>
      </c>
      <c r="L672" s="154">
        <v>0.59027777777777779</v>
      </c>
      <c r="M672" s="209" t="s">
        <v>108</v>
      </c>
      <c r="N672" s="154">
        <v>0.61458333333333337</v>
      </c>
      <c r="O672" s="155" t="s">
        <v>105</v>
      </c>
      <c r="P672" s="149" t="str">
        <f t="shared" si="604"/>
        <v>OK</v>
      </c>
      <c r="Q672" s="156">
        <f t="shared" si="605"/>
        <v>2.430555555555558E-2</v>
      </c>
      <c r="R672" s="156">
        <f t="shared" si="606"/>
        <v>6.9444444444444198E-4</v>
      </c>
      <c r="S672" s="156">
        <f t="shared" si="607"/>
        <v>2.5000000000000022E-2</v>
      </c>
      <c r="T672" s="156">
        <f t="shared" si="608"/>
        <v>0</v>
      </c>
      <c r="U672" s="149">
        <v>18.600000000000001</v>
      </c>
      <c r="V672" s="149">
        <f>INDEX('Počty dní'!A:E,MATCH(E672,'Počty dní'!C:C,0),4)</f>
        <v>205</v>
      </c>
      <c r="W672" s="157">
        <f t="shared" si="612"/>
        <v>3813.0000000000005</v>
      </c>
      <c r="Z672" s="135"/>
      <c r="AA672" s="135"/>
    </row>
    <row r="673" spans="1:27" x14ac:dyDescent="0.25">
      <c r="A673" s="148">
        <v>446</v>
      </c>
      <c r="B673" s="149">
        <v>4046</v>
      </c>
      <c r="C673" s="149" t="s">
        <v>21</v>
      </c>
      <c r="D673" s="149"/>
      <c r="E673" s="150" t="str">
        <f t="shared" si="613"/>
        <v>X</v>
      </c>
      <c r="F673" s="149" t="s">
        <v>103</v>
      </c>
      <c r="G673" s="230">
        <v>18</v>
      </c>
      <c r="H673" s="149" t="str">
        <f t="shared" si="611"/>
        <v>XXX340/18</v>
      </c>
      <c r="I673" s="191" t="s">
        <v>28</v>
      </c>
      <c r="J673" s="152" t="s">
        <v>27</v>
      </c>
      <c r="K673" s="153">
        <v>0.6166666666666667</v>
      </c>
      <c r="L673" s="154">
        <v>0.61805555555555558</v>
      </c>
      <c r="M673" s="209" t="s">
        <v>105</v>
      </c>
      <c r="N673" s="154">
        <v>0.6430555555555556</v>
      </c>
      <c r="O673" s="155" t="s">
        <v>90</v>
      </c>
      <c r="P673" s="149" t="str">
        <f t="shared" si="604"/>
        <v>OK</v>
      </c>
      <c r="Q673" s="156">
        <f t="shared" si="605"/>
        <v>2.5000000000000022E-2</v>
      </c>
      <c r="R673" s="156">
        <f t="shared" si="606"/>
        <v>1.388888888888884E-3</v>
      </c>
      <c r="S673" s="156">
        <f t="shared" si="607"/>
        <v>2.6388888888888906E-2</v>
      </c>
      <c r="T673" s="156">
        <f t="shared" si="608"/>
        <v>2.0833333333333259E-3</v>
      </c>
      <c r="U673" s="149">
        <v>24.4</v>
      </c>
      <c r="V673" s="149">
        <f>INDEX('Počty dní'!A:E,MATCH(E673,'Počty dní'!C:C,0),4)</f>
        <v>205</v>
      </c>
      <c r="W673" s="157">
        <f t="shared" si="612"/>
        <v>5002</v>
      </c>
      <c r="Z673" s="135"/>
      <c r="AA673" s="135"/>
    </row>
    <row r="674" spans="1:27" x14ac:dyDescent="0.25">
      <c r="A674" s="148">
        <v>446</v>
      </c>
      <c r="B674" s="149">
        <v>4046</v>
      </c>
      <c r="C674" s="149" t="s">
        <v>21</v>
      </c>
      <c r="D674" s="149"/>
      <c r="E674" s="150" t="str">
        <f t="shared" si="613"/>
        <v>X</v>
      </c>
      <c r="F674" s="149" t="s">
        <v>103</v>
      </c>
      <c r="G674" s="230">
        <v>19</v>
      </c>
      <c r="H674" s="149" t="str">
        <f t="shared" si="611"/>
        <v>XXX340/19</v>
      </c>
      <c r="I674" s="191" t="s">
        <v>28</v>
      </c>
      <c r="J674" s="152" t="s">
        <v>27</v>
      </c>
      <c r="K674" s="153">
        <v>0.64930555555555558</v>
      </c>
      <c r="L674" s="154">
        <v>0.65138888888888891</v>
      </c>
      <c r="M674" s="155" t="s">
        <v>90</v>
      </c>
      <c r="N674" s="154">
        <v>0.6694444444444444</v>
      </c>
      <c r="O674" s="209" t="s">
        <v>104</v>
      </c>
      <c r="P674" s="149" t="str">
        <f t="shared" si="604"/>
        <v>OK</v>
      </c>
      <c r="Q674" s="156">
        <f t="shared" si="605"/>
        <v>1.8055555555555491E-2</v>
      </c>
      <c r="R674" s="156">
        <f t="shared" si="606"/>
        <v>2.0833333333333259E-3</v>
      </c>
      <c r="S674" s="156">
        <f t="shared" si="607"/>
        <v>2.0138888888888817E-2</v>
      </c>
      <c r="T674" s="156">
        <f t="shared" si="608"/>
        <v>6.2499999999999778E-3</v>
      </c>
      <c r="U674" s="149">
        <v>17.100000000000001</v>
      </c>
      <c r="V674" s="149">
        <f>INDEX('Počty dní'!A:E,MATCH(E674,'Počty dní'!C:C,0),4)</f>
        <v>205</v>
      </c>
      <c r="W674" s="157">
        <f t="shared" si="612"/>
        <v>3505.5000000000005</v>
      </c>
      <c r="Z674" s="135"/>
      <c r="AA674" s="135"/>
    </row>
    <row r="675" spans="1:27" x14ac:dyDescent="0.25">
      <c r="A675" s="148">
        <v>446</v>
      </c>
      <c r="B675" s="149">
        <v>4046</v>
      </c>
      <c r="C675" s="149" t="s">
        <v>21</v>
      </c>
      <c r="D675" s="149"/>
      <c r="E675" s="150" t="str">
        <f t="shared" si="613"/>
        <v>X</v>
      </c>
      <c r="F675" s="149" t="s">
        <v>103</v>
      </c>
      <c r="G675" s="230">
        <v>22</v>
      </c>
      <c r="H675" s="149" t="str">
        <f t="shared" si="611"/>
        <v>XXX340/22</v>
      </c>
      <c r="I675" s="191" t="s">
        <v>28</v>
      </c>
      <c r="J675" s="152" t="s">
        <v>27</v>
      </c>
      <c r="K675" s="153">
        <v>0.70624999999999993</v>
      </c>
      <c r="L675" s="154">
        <v>0.70833333333333337</v>
      </c>
      <c r="M675" s="209" t="s">
        <v>104</v>
      </c>
      <c r="N675" s="154">
        <v>0.72638888888888886</v>
      </c>
      <c r="O675" s="155" t="s">
        <v>90</v>
      </c>
      <c r="P675" s="149" t="str">
        <f t="shared" si="604"/>
        <v>OK</v>
      </c>
      <c r="Q675" s="156">
        <f t="shared" si="605"/>
        <v>1.8055555555555491E-2</v>
      </c>
      <c r="R675" s="156">
        <f t="shared" si="606"/>
        <v>2.083333333333437E-3</v>
      </c>
      <c r="S675" s="156">
        <f t="shared" si="607"/>
        <v>2.0138888888888928E-2</v>
      </c>
      <c r="T675" s="156">
        <f t="shared" si="608"/>
        <v>3.6805555555555536E-2</v>
      </c>
      <c r="U675" s="149">
        <v>17.100000000000001</v>
      </c>
      <c r="V675" s="149">
        <f>INDEX('Počty dní'!A:E,MATCH(E675,'Počty dní'!C:C,0),4)</f>
        <v>205</v>
      </c>
      <c r="W675" s="157">
        <f t="shared" si="612"/>
        <v>3505.5000000000005</v>
      </c>
      <c r="Z675" s="135"/>
      <c r="AA675" s="135"/>
    </row>
    <row r="676" spans="1:27" ht="15.75" thickBot="1" x14ac:dyDescent="0.3">
      <c r="A676" s="148">
        <v>446</v>
      </c>
      <c r="B676" s="149">
        <v>4046</v>
      </c>
      <c r="C676" s="149" t="s">
        <v>21</v>
      </c>
      <c r="D676" s="149"/>
      <c r="E676" s="150" t="str">
        <f t="shared" ref="E676" si="614">CONCATENATE(C676,D676)</f>
        <v>X</v>
      </c>
      <c r="F676" s="149" t="s">
        <v>103</v>
      </c>
      <c r="G676" s="230">
        <v>23</v>
      </c>
      <c r="H676" s="149" t="str">
        <f t="shared" si="603"/>
        <v>XXX340/23</v>
      </c>
      <c r="I676" s="191" t="s">
        <v>28</v>
      </c>
      <c r="J676" s="152" t="s">
        <v>27</v>
      </c>
      <c r="K676" s="153">
        <v>0.73263888888888884</v>
      </c>
      <c r="L676" s="154">
        <v>0.73472222222222217</v>
      </c>
      <c r="M676" s="155" t="s">
        <v>90</v>
      </c>
      <c r="N676" s="154">
        <v>0.75277777777777777</v>
      </c>
      <c r="O676" s="209" t="s">
        <v>104</v>
      </c>
      <c r="P676" s="149"/>
      <c r="Q676" s="156">
        <f t="shared" si="605"/>
        <v>1.8055555555555602E-2</v>
      </c>
      <c r="R676" s="156">
        <f t="shared" si="606"/>
        <v>2.0833333333333259E-3</v>
      </c>
      <c r="S676" s="156">
        <f t="shared" si="607"/>
        <v>2.0138888888888928E-2</v>
      </c>
      <c r="T676" s="156">
        <f t="shared" si="608"/>
        <v>6.2499999999999778E-3</v>
      </c>
      <c r="U676" s="149">
        <v>17.100000000000001</v>
      </c>
      <c r="V676" s="149">
        <f>INDEX('Počty dní'!A:E,MATCH(E676,'Počty dní'!C:C,0),4)</f>
        <v>205</v>
      </c>
      <c r="W676" s="157">
        <f t="shared" ref="W676" si="615">V676*U676</f>
        <v>3505.5000000000005</v>
      </c>
      <c r="Z676" s="135"/>
      <c r="AA676" s="135"/>
    </row>
    <row r="677" spans="1:27" ht="15.75" thickBot="1" x14ac:dyDescent="0.3">
      <c r="A677" s="163" t="str">
        <f ca="1">CONCATENATE(INDIRECT("R[-3]C[0]",FALSE),"celkem")</f>
        <v>446celkem</v>
      </c>
      <c r="B677" s="164"/>
      <c r="C677" s="164" t="str">
        <f ca="1">INDIRECT("R[-1]C[12]",FALSE)</f>
        <v>Studená,,ul.1.máje aut.st.</v>
      </c>
      <c r="D677" s="165"/>
      <c r="E677" s="164"/>
      <c r="F677" s="165"/>
      <c r="G677" s="231"/>
      <c r="H677" s="166"/>
      <c r="I677" s="167"/>
      <c r="J677" s="168" t="str">
        <f ca="1">INDIRECT("R[-2]C[0]",FALSE)</f>
        <v>V</v>
      </c>
      <c r="K677" s="169"/>
      <c r="L677" s="170"/>
      <c r="M677" s="171"/>
      <c r="N677" s="170"/>
      <c r="O677" s="172"/>
      <c r="P677" s="164"/>
      <c r="Q677" s="173">
        <f>SUM(Q662:Q676)</f>
        <v>0.29097222222222224</v>
      </c>
      <c r="R677" s="173">
        <f t="shared" ref="R677:T677" si="616">SUM(R662:R676)</f>
        <v>2.2916666666666696E-2</v>
      </c>
      <c r="S677" s="173">
        <f t="shared" si="616"/>
        <v>0.31388888888888894</v>
      </c>
      <c r="T677" s="173">
        <f t="shared" si="616"/>
        <v>0.25347222222222215</v>
      </c>
      <c r="U677" s="174">
        <f>SUM(U662:U676)</f>
        <v>270.49999999999994</v>
      </c>
      <c r="V677" s="175"/>
      <c r="W677" s="176">
        <f>SUM(W662:W676)</f>
        <v>55452.5</v>
      </c>
      <c r="Z677" s="135"/>
      <c r="AA677" s="135"/>
    </row>
    <row r="678" spans="1:27" x14ac:dyDescent="0.25">
      <c r="A678" s="177"/>
      <c r="D678" s="178"/>
      <c r="F678" s="178"/>
      <c r="H678" s="179"/>
      <c r="I678" s="180"/>
      <c r="J678" s="181"/>
      <c r="K678" s="182"/>
      <c r="L678" s="183"/>
      <c r="M678" s="136"/>
      <c r="N678" s="183"/>
      <c r="O678" s="184"/>
      <c r="Q678" s="185"/>
      <c r="R678" s="185"/>
      <c r="S678" s="185"/>
      <c r="T678" s="185"/>
      <c r="U678" s="182"/>
      <c r="W678" s="182"/>
      <c r="Z678" s="135"/>
      <c r="AA678" s="135"/>
    </row>
    <row r="679" spans="1:27" ht="15.75" thickBot="1" x14ac:dyDescent="0.3">
      <c r="Z679" s="135"/>
      <c r="AA679" s="135"/>
    </row>
    <row r="680" spans="1:27" x14ac:dyDescent="0.25">
      <c r="A680" s="138">
        <v>447</v>
      </c>
      <c r="B680" s="139">
        <v>4047</v>
      </c>
      <c r="C680" s="139" t="s">
        <v>21</v>
      </c>
      <c r="D680" s="139"/>
      <c r="E680" s="140" t="str">
        <f t="shared" ref="E680:E683" si="617">CONCATENATE(C680,D680)</f>
        <v>X</v>
      </c>
      <c r="F680" s="139" t="s">
        <v>100</v>
      </c>
      <c r="G680" s="229">
        <v>1</v>
      </c>
      <c r="H680" s="139" t="str">
        <f t="shared" ref="H680:H683" si="618">CONCATENATE(F680,"/",G680)</f>
        <v>XXX404/1</v>
      </c>
      <c r="I680" s="190" t="s">
        <v>28</v>
      </c>
      <c r="J680" s="142" t="s">
        <v>28</v>
      </c>
      <c r="K680" s="143">
        <v>0.17500000000000002</v>
      </c>
      <c r="L680" s="144">
        <v>0.17708333333333334</v>
      </c>
      <c r="M680" s="145" t="s">
        <v>101</v>
      </c>
      <c r="N680" s="144">
        <v>0.1875</v>
      </c>
      <c r="O680" s="145" t="s">
        <v>49</v>
      </c>
      <c r="P680" s="139" t="str">
        <f t="shared" ref="P680:P689" si="619">IF(M681=O680,"OK","POZOR")</f>
        <v>OK</v>
      </c>
      <c r="Q680" s="146">
        <f t="shared" ref="Q680:Q690" si="620">IF(ISNUMBER(G680),N680-L680,IF(F680="přejezd",N680-L680,0))</f>
        <v>1.0416666666666657E-2</v>
      </c>
      <c r="R680" s="146">
        <f t="shared" ref="R680:R690" si="621">IF(ISNUMBER(G680),L680-K680,0)</f>
        <v>2.0833333333333259E-3</v>
      </c>
      <c r="S680" s="146">
        <f t="shared" ref="S680:S690" si="622">Q680+R680</f>
        <v>1.2499999999999983E-2</v>
      </c>
      <c r="T680" s="146"/>
      <c r="U680" s="139">
        <v>9</v>
      </c>
      <c r="V680" s="139">
        <f>INDEX('Počty dní'!A:E,MATCH(E680,'Počty dní'!C:C,0),4)</f>
        <v>205</v>
      </c>
      <c r="W680" s="147">
        <f t="shared" ref="W680:W683" si="623">V680*U680</f>
        <v>1845</v>
      </c>
      <c r="Z680" s="135"/>
      <c r="AA680" s="135"/>
    </row>
    <row r="681" spans="1:27" x14ac:dyDescent="0.25">
      <c r="A681" s="148">
        <v>447</v>
      </c>
      <c r="B681" s="149">
        <v>4047</v>
      </c>
      <c r="C681" s="149" t="s">
        <v>21</v>
      </c>
      <c r="D681" s="149"/>
      <c r="E681" s="150" t="str">
        <f t="shared" si="617"/>
        <v>X</v>
      </c>
      <c r="F681" s="149" t="s">
        <v>100</v>
      </c>
      <c r="G681" s="230">
        <v>2</v>
      </c>
      <c r="H681" s="149" t="str">
        <f t="shared" si="618"/>
        <v>XXX404/2</v>
      </c>
      <c r="I681" s="191" t="s">
        <v>28</v>
      </c>
      <c r="J681" s="152" t="s">
        <v>28</v>
      </c>
      <c r="K681" s="153">
        <v>0.19652777777777777</v>
      </c>
      <c r="L681" s="154">
        <v>0.19791666666666666</v>
      </c>
      <c r="M681" s="155" t="s">
        <v>49</v>
      </c>
      <c r="N681" s="154">
        <v>0.22222222222222221</v>
      </c>
      <c r="O681" s="155" t="s">
        <v>90</v>
      </c>
      <c r="P681" s="149" t="str">
        <f t="shared" si="619"/>
        <v>OK</v>
      </c>
      <c r="Q681" s="156">
        <f t="shared" si="620"/>
        <v>2.4305555555555552E-2</v>
      </c>
      <c r="R681" s="156">
        <f t="shared" si="621"/>
        <v>1.388888888888884E-3</v>
      </c>
      <c r="S681" s="156">
        <f t="shared" si="622"/>
        <v>2.5694444444444436E-2</v>
      </c>
      <c r="T681" s="156">
        <f t="shared" ref="T681:T690" si="624">K681-N680</f>
        <v>9.0277777777777735E-3</v>
      </c>
      <c r="U681" s="149">
        <v>22.6</v>
      </c>
      <c r="V681" s="149">
        <f>INDEX('Počty dní'!A:E,MATCH(E681,'Počty dní'!C:C,0),4)</f>
        <v>205</v>
      </c>
      <c r="W681" s="157">
        <f t="shared" si="623"/>
        <v>4633</v>
      </c>
      <c r="Z681" s="135"/>
      <c r="AA681" s="135"/>
    </row>
    <row r="682" spans="1:27" x14ac:dyDescent="0.25">
      <c r="A682" s="148">
        <v>447</v>
      </c>
      <c r="B682" s="149">
        <v>4047</v>
      </c>
      <c r="C682" s="149" t="s">
        <v>21</v>
      </c>
      <c r="D682" s="149"/>
      <c r="E682" s="150" t="str">
        <f t="shared" si="617"/>
        <v>X</v>
      </c>
      <c r="F682" s="149" t="s">
        <v>100</v>
      </c>
      <c r="G682" s="230">
        <v>3</v>
      </c>
      <c r="H682" s="149" t="str">
        <f t="shared" si="618"/>
        <v>XXX404/3</v>
      </c>
      <c r="I682" s="191" t="s">
        <v>28</v>
      </c>
      <c r="J682" s="152" t="s">
        <v>28</v>
      </c>
      <c r="K682" s="153">
        <v>0.24652777777777779</v>
      </c>
      <c r="L682" s="154">
        <v>0.24791666666666667</v>
      </c>
      <c r="M682" s="155" t="s">
        <v>90</v>
      </c>
      <c r="N682" s="154">
        <v>0.26250000000000001</v>
      </c>
      <c r="O682" s="155" t="s">
        <v>102</v>
      </c>
      <c r="P682" s="149" t="str">
        <f t="shared" si="619"/>
        <v>OK</v>
      </c>
      <c r="Q682" s="156">
        <f t="shared" si="620"/>
        <v>1.4583333333333337E-2</v>
      </c>
      <c r="R682" s="156">
        <f t="shared" si="621"/>
        <v>1.388888888888884E-3</v>
      </c>
      <c r="S682" s="156">
        <f t="shared" si="622"/>
        <v>1.5972222222222221E-2</v>
      </c>
      <c r="T682" s="156">
        <f t="shared" si="624"/>
        <v>2.430555555555558E-2</v>
      </c>
      <c r="U682" s="149">
        <v>15.3</v>
      </c>
      <c r="V682" s="149">
        <f>INDEX('Počty dní'!A:E,MATCH(E682,'Počty dní'!C:C,0),4)</f>
        <v>205</v>
      </c>
      <c r="W682" s="157">
        <f t="shared" si="623"/>
        <v>3136.5</v>
      </c>
      <c r="Z682" s="135"/>
      <c r="AA682" s="135"/>
    </row>
    <row r="683" spans="1:27" x14ac:dyDescent="0.25">
      <c r="A683" s="148">
        <v>447</v>
      </c>
      <c r="B683" s="149">
        <v>4047</v>
      </c>
      <c r="C683" s="149" t="s">
        <v>21</v>
      </c>
      <c r="D683" s="149"/>
      <c r="E683" s="150" t="str">
        <f t="shared" si="617"/>
        <v>X</v>
      </c>
      <c r="F683" s="149" t="s">
        <v>100</v>
      </c>
      <c r="G683" s="230">
        <v>4</v>
      </c>
      <c r="H683" s="149" t="str">
        <f t="shared" si="618"/>
        <v>XXX404/4</v>
      </c>
      <c r="I683" s="191" t="s">
        <v>28</v>
      </c>
      <c r="J683" s="152" t="s">
        <v>28</v>
      </c>
      <c r="K683" s="153">
        <v>0.2673611111111111</v>
      </c>
      <c r="L683" s="154">
        <v>0.26874999999999999</v>
      </c>
      <c r="M683" s="155" t="s">
        <v>102</v>
      </c>
      <c r="N683" s="154">
        <v>0.28472222222222221</v>
      </c>
      <c r="O683" s="155" t="s">
        <v>90</v>
      </c>
      <c r="P683" s="149" t="str">
        <f t="shared" si="619"/>
        <v>OK</v>
      </c>
      <c r="Q683" s="156">
        <f t="shared" si="620"/>
        <v>1.5972222222222221E-2</v>
      </c>
      <c r="R683" s="156">
        <f t="shared" si="621"/>
        <v>1.388888888888884E-3</v>
      </c>
      <c r="S683" s="156">
        <f t="shared" si="622"/>
        <v>1.7361111111111105E-2</v>
      </c>
      <c r="T683" s="156">
        <f t="shared" si="624"/>
        <v>4.8611111111110938E-3</v>
      </c>
      <c r="U683" s="149">
        <v>15.3</v>
      </c>
      <c r="V683" s="149">
        <f>INDEX('Počty dní'!A:E,MATCH(E683,'Počty dní'!C:C,0),4)</f>
        <v>205</v>
      </c>
      <c r="W683" s="157">
        <f t="shared" si="623"/>
        <v>3136.5</v>
      </c>
      <c r="Z683" s="135"/>
      <c r="AA683" s="135"/>
    </row>
    <row r="684" spans="1:27" x14ac:dyDescent="0.25">
      <c r="A684" s="148">
        <v>447</v>
      </c>
      <c r="B684" s="149">
        <v>4047</v>
      </c>
      <c r="C684" s="149" t="s">
        <v>21</v>
      </c>
      <c r="D684" s="149"/>
      <c r="E684" s="150" t="str">
        <f t="shared" ref="E684" si="625">CONCATENATE(C684,D684)</f>
        <v>X</v>
      </c>
      <c r="F684" s="149" t="s">
        <v>124</v>
      </c>
      <c r="G684" s="230">
        <v>1</v>
      </c>
      <c r="H684" s="149" t="str">
        <f t="shared" ref="H684" si="626">CONCATENATE(F684,"/",G684)</f>
        <v>XXX343/1</v>
      </c>
      <c r="I684" s="191" t="s">
        <v>28</v>
      </c>
      <c r="J684" s="152" t="s">
        <v>28</v>
      </c>
      <c r="K684" s="153">
        <v>0.28680555555555554</v>
      </c>
      <c r="L684" s="154">
        <v>0.28819444444444448</v>
      </c>
      <c r="M684" s="155" t="s">
        <v>90</v>
      </c>
      <c r="N684" s="154">
        <v>0.31666666666666665</v>
      </c>
      <c r="O684" s="155" t="s">
        <v>90</v>
      </c>
      <c r="P684" s="149" t="str">
        <f t="shared" si="619"/>
        <v>OK</v>
      </c>
      <c r="Q684" s="156">
        <f t="shared" si="620"/>
        <v>2.8472222222222177E-2</v>
      </c>
      <c r="R684" s="156">
        <f t="shared" si="621"/>
        <v>1.3888888888889395E-3</v>
      </c>
      <c r="S684" s="156">
        <f t="shared" si="622"/>
        <v>2.9861111111111116E-2</v>
      </c>
      <c r="T684" s="156">
        <f t="shared" si="624"/>
        <v>2.0833333333333259E-3</v>
      </c>
      <c r="U684" s="149">
        <v>24.7</v>
      </c>
      <c r="V684" s="149">
        <f>INDEX('Počty dní'!A:E,MATCH(E684,'Počty dní'!C:C,0),4)</f>
        <v>205</v>
      </c>
      <c r="W684" s="157">
        <f t="shared" ref="W684" si="627">V684*U684</f>
        <v>5063.5</v>
      </c>
      <c r="Z684" s="135"/>
      <c r="AA684" s="135"/>
    </row>
    <row r="685" spans="1:27" x14ac:dyDescent="0.25">
      <c r="A685" s="148">
        <v>447</v>
      </c>
      <c r="B685" s="149">
        <v>4047</v>
      </c>
      <c r="C685" s="149" t="s">
        <v>21</v>
      </c>
      <c r="D685" s="149"/>
      <c r="E685" s="150" t="str">
        <f t="shared" ref="E685:E690" si="628">CONCATENATE(C685,D685)</f>
        <v>X</v>
      </c>
      <c r="F685" s="149" t="s">
        <v>109</v>
      </c>
      <c r="G685" s="230">
        <v>8</v>
      </c>
      <c r="H685" s="149" t="str">
        <f t="shared" ref="H685:H690" si="629">CONCATENATE(F685,"/",G685)</f>
        <v>XXX350/8</v>
      </c>
      <c r="I685" s="191" t="s">
        <v>28</v>
      </c>
      <c r="J685" s="152" t="s">
        <v>28</v>
      </c>
      <c r="K685" s="153">
        <v>0.3354166666666667</v>
      </c>
      <c r="L685" s="154">
        <v>0.33680555555555558</v>
      </c>
      <c r="M685" s="155" t="s">
        <v>90</v>
      </c>
      <c r="N685" s="154">
        <v>0.37222222222222223</v>
      </c>
      <c r="O685" s="155" t="s">
        <v>110</v>
      </c>
      <c r="P685" s="149" t="str">
        <f t="shared" si="619"/>
        <v>OK</v>
      </c>
      <c r="Q685" s="156">
        <f t="shared" si="620"/>
        <v>3.5416666666666652E-2</v>
      </c>
      <c r="R685" s="156">
        <f t="shared" si="621"/>
        <v>1.388888888888884E-3</v>
      </c>
      <c r="S685" s="156">
        <f t="shared" si="622"/>
        <v>3.6805555555555536E-2</v>
      </c>
      <c r="T685" s="156">
        <f t="shared" si="624"/>
        <v>1.8750000000000044E-2</v>
      </c>
      <c r="U685" s="149">
        <v>35.799999999999997</v>
      </c>
      <c r="V685" s="149">
        <f>INDEX('Počty dní'!A:E,MATCH(E685,'Počty dní'!C:C,0),4)</f>
        <v>205</v>
      </c>
      <c r="W685" s="157">
        <f t="shared" ref="W685:W690" si="630">V685*U685</f>
        <v>7338.9999999999991</v>
      </c>
      <c r="Z685" s="135"/>
      <c r="AA685" s="135"/>
    </row>
    <row r="686" spans="1:27" x14ac:dyDescent="0.25">
      <c r="A686" s="148">
        <v>447</v>
      </c>
      <c r="B686" s="149">
        <v>4047</v>
      </c>
      <c r="C686" s="149" t="s">
        <v>21</v>
      </c>
      <c r="D686" s="149"/>
      <c r="E686" s="150" t="str">
        <f t="shared" si="628"/>
        <v>X</v>
      </c>
      <c r="F686" s="149" t="s">
        <v>109</v>
      </c>
      <c r="G686" s="230">
        <v>9</v>
      </c>
      <c r="H686" s="149" t="str">
        <f t="shared" si="629"/>
        <v>XXX350/9</v>
      </c>
      <c r="I686" s="191" t="s">
        <v>28</v>
      </c>
      <c r="J686" s="152" t="s">
        <v>28</v>
      </c>
      <c r="K686" s="153">
        <v>0.53888888888888886</v>
      </c>
      <c r="L686" s="154">
        <v>0.54166666666666663</v>
      </c>
      <c r="M686" s="155" t="s">
        <v>110</v>
      </c>
      <c r="N686" s="154">
        <v>0.5805555555555556</v>
      </c>
      <c r="O686" s="155" t="s">
        <v>91</v>
      </c>
      <c r="P686" s="149" t="str">
        <f t="shared" si="619"/>
        <v>OK</v>
      </c>
      <c r="Q686" s="156">
        <f t="shared" si="620"/>
        <v>3.8888888888888973E-2</v>
      </c>
      <c r="R686" s="156">
        <f t="shared" si="621"/>
        <v>2.7777777777777679E-3</v>
      </c>
      <c r="S686" s="156">
        <f t="shared" si="622"/>
        <v>4.1666666666666741E-2</v>
      </c>
      <c r="T686" s="156">
        <f t="shared" si="624"/>
        <v>0.16666666666666663</v>
      </c>
      <c r="U686" s="149">
        <v>39.299999999999997</v>
      </c>
      <c r="V686" s="149">
        <f>INDEX('Počty dní'!A:E,MATCH(E686,'Počty dní'!C:C,0),4)</f>
        <v>205</v>
      </c>
      <c r="W686" s="157">
        <f t="shared" si="630"/>
        <v>8056.4999999999991</v>
      </c>
      <c r="Z686" s="135"/>
      <c r="AA686" s="135"/>
    </row>
    <row r="687" spans="1:27" x14ac:dyDescent="0.25">
      <c r="A687" s="148">
        <v>447</v>
      </c>
      <c r="B687" s="149">
        <v>4047</v>
      </c>
      <c r="C687" s="149" t="s">
        <v>21</v>
      </c>
      <c r="D687" s="149">
        <v>25</v>
      </c>
      <c r="E687" s="150" t="str">
        <f t="shared" si="628"/>
        <v>X25</v>
      </c>
      <c r="F687" s="149" t="s">
        <v>100</v>
      </c>
      <c r="G687" s="230">
        <v>9</v>
      </c>
      <c r="H687" s="149" t="str">
        <f t="shared" si="629"/>
        <v>XXX404/9</v>
      </c>
      <c r="I687" s="191" t="s">
        <v>28</v>
      </c>
      <c r="J687" s="152" t="s">
        <v>28</v>
      </c>
      <c r="K687" s="153">
        <v>0.5805555555555556</v>
      </c>
      <c r="L687" s="154">
        <v>0.58194444444444449</v>
      </c>
      <c r="M687" s="155" t="s">
        <v>91</v>
      </c>
      <c r="N687" s="154">
        <v>0.59652777777777777</v>
      </c>
      <c r="O687" s="214" t="s">
        <v>101</v>
      </c>
      <c r="P687" s="149" t="str">
        <f t="shared" si="619"/>
        <v>OK</v>
      </c>
      <c r="Q687" s="156">
        <f t="shared" si="620"/>
        <v>1.4583333333333282E-2</v>
      </c>
      <c r="R687" s="156">
        <f t="shared" si="621"/>
        <v>1.388888888888884E-3</v>
      </c>
      <c r="S687" s="156">
        <f t="shared" si="622"/>
        <v>1.5972222222222165E-2</v>
      </c>
      <c r="T687" s="156">
        <f t="shared" si="624"/>
        <v>0</v>
      </c>
      <c r="U687" s="149">
        <v>13.2</v>
      </c>
      <c r="V687" s="149">
        <f>INDEX('Počty dní'!A:E,MATCH(E687,'Počty dní'!C:C,0),4)</f>
        <v>205</v>
      </c>
      <c r="W687" s="157">
        <f t="shared" si="630"/>
        <v>2706</v>
      </c>
      <c r="Z687" s="135"/>
      <c r="AA687" s="135"/>
    </row>
    <row r="688" spans="1:27" x14ac:dyDescent="0.25">
      <c r="A688" s="148">
        <v>447</v>
      </c>
      <c r="B688" s="149">
        <v>4047</v>
      </c>
      <c r="C688" s="149" t="s">
        <v>21</v>
      </c>
      <c r="D688" s="149">
        <v>25</v>
      </c>
      <c r="E688" s="150" t="str">
        <f t="shared" si="628"/>
        <v>X25</v>
      </c>
      <c r="F688" s="149" t="s">
        <v>100</v>
      </c>
      <c r="G688" s="230">
        <v>8</v>
      </c>
      <c r="H688" s="149" t="str">
        <f t="shared" si="629"/>
        <v>XXX404/8</v>
      </c>
      <c r="I688" s="191" t="s">
        <v>28</v>
      </c>
      <c r="J688" s="152" t="s">
        <v>28</v>
      </c>
      <c r="K688" s="153">
        <v>0.60972222222222217</v>
      </c>
      <c r="L688" s="154">
        <v>0.61111111111111105</v>
      </c>
      <c r="M688" s="214" t="s">
        <v>101</v>
      </c>
      <c r="N688" s="154">
        <v>0.62152777777777779</v>
      </c>
      <c r="O688" s="155" t="s">
        <v>90</v>
      </c>
      <c r="P688" s="149" t="str">
        <f t="shared" si="619"/>
        <v>OK</v>
      </c>
      <c r="Q688" s="156">
        <f t="shared" si="620"/>
        <v>1.0416666666666741E-2</v>
      </c>
      <c r="R688" s="156">
        <f t="shared" si="621"/>
        <v>1.388888888888884E-3</v>
      </c>
      <c r="S688" s="156">
        <f t="shared" si="622"/>
        <v>1.1805555555555625E-2</v>
      </c>
      <c r="T688" s="156">
        <f t="shared" si="624"/>
        <v>1.3194444444444398E-2</v>
      </c>
      <c r="U688" s="149">
        <v>9.6999999999999993</v>
      </c>
      <c r="V688" s="149">
        <f>INDEX('Počty dní'!A:E,MATCH(E688,'Počty dní'!C:C,0),4)</f>
        <v>205</v>
      </c>
      <c r="W688" s="157">
        <f t="shared" si="630"/>
        <v>1988.4999999999998</v>
      </c>
      <c r="Z688" s="135"/>
      <c r="AA688" s="135"/>
    </row>
    <row r="689" spans="1:27" x14ac:dyDescent="0.25">
      <c r="A689" s="148">
        <v>447</v>
      </c>
      <c r="B689" s="149">
        <v>4047</v>
      </c>
      <c r="C689" s="149" t="s">
        <v>21</v>
      </c>
      <c r="D689" s="149"/>
      <c r="E689" s="150" t="str">
        <f t="shared" si="628"/>
        <v>X</v>
      </c>
      <c r="F689" s="149" t="s">
        <v>100</v>
      </c>
      <c r="G689" s="230">
        <v>11</v>
      </c>
      <c r="H689" s="149" t="str">
        <f t="shared" si="629"/>
        <v>XXX404/11</v>
      </c>
      <c r="I689" s="191" t="s">
        <v>28</v>
      </c>
      <c r="J689" s="152" t="s">
        <v>28</v>
      </c>
      <c r="K689" s="153">
        <v>0.62291666666666667</v>
      </c>
      <c r="L689" s="154">
        <v>0.625</v>
      </c>
      <c r="M689" s="155" t="s">
        <v>90</v>
      </c>
      <c r="N689" s="154">
        <v>0.6479166666666667</v>
      </c>
      <c r="O689" s="155" t="s">
        <v>49</v>
      </c>
      <c r="P689" s="149" t="str">
        <f t="shared" si="619"/>
        <v>OK</v>
      </c>
      <c r="Q689" s="156">
        <f t="shared" si="620"/>
        <v>2.2916666666666696E-2</v>
      </c>
      <c r="R689" s="156">
        <f t="shared" si="621"/>
        <v>2.0833333333333259E-3</v>
      </c>
      <c r="S689" s="156">
        <f t="shared" si="622"/>
        <v>2.5000000000000022E-2</v>
      </c>
      <c r="T689" s="156">
        <f t="shared" si="624"/>
        <v>1.388888888888884E-3</v>
      </c>
      <c r="U689" s="149">
        <v>22.6</v>
      </c>
      <c r="V689" s="149">
        <f>INDEX('Počty dní'!A:E,MATCH(E689,'Počty dní'!C:C,0),4)</f>
        <v>205</v>
      </c>
      <c r="W689" s="157">
        <f t="shared" si="630"/>
        <v>4633</v>
      </c>
      <c r="Z689" s="135"/>
      <c r="AA689" s="135"/>
    </row>
    <row r="690" spans="1:27" ht="15.75" thickBot="1" x14ac:dyDescent="0.3">
      <c r="A690" s="148">
        <v>447</v>
      </c>
      <c r="B690" s="149">
        <v>4047</v>
      </c>
      <c r="C690" s="149" t="s">
        <v>21</v>
      </c>
      <c r="D690" s="149"/>
      <c r="E690" s="150" t="str">
        <f t="shared" si="628"/>
        <v>X</v>
      </c>
      <c r="F690" s="149" t="s">
        <v>100</v>
      </c>
      <c r="G690" s="230">
        <v>10</v>
      </c>
      <c r="H690" s="149" t="str">
        <f t="shared" si="629"/>
        <v>XXX404/10</v>
      </c>
      <c r="I690" s="191" t="s">
        <v>28</v>
      </c>
      <c r="J690" s="152" t="s">
        <v>28</v>
      </c>
      <c r="K690" s="153">
        <v>0.65138888888888891</v>
      </c>
      <c r="L690" s="154">
        <v>0.65277777777777779</v>
      </c>
      <c r="M690" s="155" t="s">
        <v>49</v>
      </c>
      <c r="N690" s="154">
        <v>0.66666666666666663</v>
      </c>
      <c r="O690" s="155" t="s">
        <v>101</v>
      </c>
      <c r="P690" s="149"/>
      <c r="Q690" s="156">
        <f t="shared" si="620"/>
        <v>1.388888888888884E-2</v>
      </c>
      <c r="R690" s="156">
        <f t="shared" si="621"/>
        <v>1.388888888888884E-3</v>
      </c>
      <c r="S690" s="156">
        <f t="shared" si="622"/>
        <v>1.5277777777777724E-2</v>
      </c>
      <c r="T690" s="156">
        <f t="shared" si="624"/>
        <v>3.4722222222222099E-3</v>
      </c>
      <c r="U690" s="149">
        <v>12.9</v>
      </c>
      <c r="V690" s="149">
        <f>INDEX('Počty dní'!A:E,MATCH(E690,'Počty dní'!C:C,0),4)</f>
        <v>205</v>
      </c>
      <c r="W690" s="157">
        <f t="shared" si="630"/>
        <v>2644.5</v>
      </c>
      <c r="Z690" s="135"/>
      <c r="AA690" s="135"/>
    </row>
    <row r="691" spans="1:27" ht="15.75" thickBot="1" x14ac:dyDescent="0.3">
      <c r="A691" s="163" t="str">
        <f ca="1">CONCATENATE(INDIRECT("R[-3]C[0]",FALSE),"celkem")</f>
        <v>447celkem</v>
      </c>
      <c r="B691" s="164"/>
      <c r="C691" s="164" t="str">
        <f ca="1">INDIRECT("R[-1]C[12]",FALSE)</f>
        <v>Nová Říše,,nám.</v>
      </c>
      <c r="D691" s="165"/>
      <c r="E691" s="164"/>
      <c r="F691" s="165"/>
      <c r="G691" s="231"/>
      <c r="H691" s="166"/>
      <c r="I691" s="167"/>
      <c r="J691" s="168" t="str">
        <f ca="1">INDIRECT("R[-2]C[0]",FALSE)</f>
        <v>S</v>
      </c>
      <c r="K691" s="169"/>
      <c r="L691" s="170"/>
      <c r="M691" s="171"/>
      <c r="N691" s="170"/>
      <c r="O691" s="172"/>
      <c r="P691" s="164"/>
      <c r="Q691" s="173">
        <f>SUM(Q680:Q690)</f>
        <v>0.22986111111111113</v>
      </c>
      <c r="R691" s="173">
        <f>SUM(R680:R690)</f>
        <v>1.8055555555555547E-2</v>
      </c>
      <c r="S691" s="173">
        <f>SUM(S680:S690)</f>
        <v>0.24791666666666667</v>
      </c>
      <c r="T691" s="173">
        <f>SUM(T680:T690)</f>
        <v>0.24374999999999994</v>
      </c>
      <c r="U691" s="174">
        <f>SUM(U680:U690)</f>
        <v>220.39999999999998</v>
      </c>
      <c r="V691" s="175"/>
      <c r="W691" s="176">
        <f>SUM(W680:W690)</f>
        <v>45182</v>
      </c>
      <c r="Z691" s="135"/>
      <c r="AA691" s="135"/>
    </row>
    <row r="692" spans="1:27" x14ac:dyDescent="0.25">
      <c r="A692" s="177"/>
      <c r="D692" s="178"/>
      <c r="F692" s="178"/>
      <c r="H692" s="179"/>
      <c r="I692" s="180"/>
      <c r="J692" s="181"/>
      <c r="K692" s="182"/>
      <c r="L692" s="183"/>
      <c r="M692" s="136"/>
      <c r="N692" s="183"/>
      <c r="O692" s="184"/>
      <c r="Q692" s="185"/>
      <c r="R692" s="185"/>
      <c r="S692" s="185"/>
      <c r="T692" s="185"/>
      <c r="U692" s="182"/>
      <c r="W692" s="182"/>
      <c r="Z692" s="135"/>
      <c r="AA692" s="135"/>
    </row>
    <row r="693" spans="1:27" ht="15.75" thickBot="1" x14ac:dyDescent="0.3">
      <c r="Z693" s="135"/>
      <c r="AA693" s="135"/>
    </row>
    <row r="694" spans="1:27" x14ac:dyDescent="0.25">
      <c r="A694" s="138">
        <v>448</v>
      </c>
      <c r="B694" s="139">
        <v>4048</v>
      </c>
      <c r="C694" s="139" t="s">
        <v>21</v>
      </c>
      <c r="D694" s="139"/>
      <c r="E694" s="140" t="str">
        <f>CONCATENATE(C694,D694)</f>
        <v>X</v>
      </c>
      <c r="F694" s="139" t="s">
        <v>117</v>
      </c>
      <c r="G694" s="229">
        <v>2</v>
      </c>
      <c r="H694" s="139" t="str">
        <f>CONCATENATE(F694,"/",G694)</f>
        <v>XXX403/2</v>
      </c>
      <c r="I694" s="190" t="s">
        <v>27</v>
      </c>
      <c r="J694" s="142" t="s">
        <v>27</v>
      </c>
      <c r="K694" s="143">
        <v>0.16805555555555554</v>
      </c>
      <c r="L694" s="144">
        <v>0.17013888888888887</v>
      </c>
      <c r="M694" s="145" t="s">
        <v>101</v>
      </c>
      <c r="N694" s="144">
        <v>0.21111111111111111</v>
      </c>
      <c r="O694" s="145" t="s">
        <v>26</v>
      </c>
      <c r="P694" s="139" t="str">
        <f t="shared" ref="P694:P703" si="631">IF(M695=O694,"OK","POZOR")</f>
        <v>OK</v>
      </c>
      <c r="Q694" s="146">
        <f t="shared" ref="Q694:Q704" si="632">IF(ISNUMBER(G694),N694-L694,IF(F694="přejezd",N694-L694,0))</f>
        <v>4.0972222222222243E-2</v>
      </c>
      <c r="R694" s="146">
        <f t="shared" ref="R694:R704" si="633">IF(ISNUMBER(G694),L694-K694,0)</f>
        <v>2.0833333333333259E-3</v>
      </c>
      <c r="S694" s="146">
        <f t="shared" ref="S694:S704" si="634">Q694+R694</f>
        <v>4.3055555555555569E-2</v>
      </c>
      <c r="T694" s="146"/>
      <c r="U694" s="139">
        <v>40.5</v>
      </c>
      <c r="V694" s="139">
        <f>INDEX('Počty dní'!A:E,MATCH(E694,'Počty dní'!C:C,0),4)</f>
        <v>205</v>
      </c>
      <c r="W694" s="147">
        <f>V694*U694</f>
        <v>8302.5</v>
      </c>
      <c r="Z694" s="135"/>
      <c r="AA694" s="135"/>
    </row>
    <row r="695" spans="1:27" x14ac:dyDescent="0.25">
      <c r="A695" s="148">
        <v>448</v>
      </c>
      <c r="B695" s="149">
        <v>4048</v>
      </c>
      <c r="C695" s="149" t="s">
        <v>21</v>
      </c>
      <c r="D695" s="149"/>
      <c r="E695" s="150" t="str">
        <f t="shared" ref="E695:E716" si="635">CONCATENATE(C695,D695)</f>
        <v>X</v>
      </c>
      <c r="F695" s="149" t="s">
        <v>117</v>
      </c>
      <c r="G695" s="230">
        <v>1</v>
      </c>
      <c r="H695" s="149" t="str">
        <f t="shared" ref="H695:H716" si="636">CONCATENATE(F695,"/",G695)</f>
        <v>XXX403/1</v>
      </c>
      <c r="I695" s="191" t="s">
        <v>28</v>
      </c>
      <c r="J695" s="152" t="s">
        <v>27</v>
      </c>
      <c r="K695" s="153">
        <v>0.21527777777777779</v>
      </c>
      <c r="L695" s="154">
        <v>0.21736111111111112</v>
      </c>
      <c r="M695" s="155" t="s">
        <v>26</v>
      </c>
      <c r="N695" s="154">
        <v>0.25</v>
      </c>
      <c r="O695" s="155" t="s">
        <v>101</v>
      </c>
      <c r="P695" s="149" t="str">
        <f t="shared" si="631"/>
        <v>OK</v>
      </c>
      <c r="Q695" s="156">
        <f t="shared" si="632"/>
        <v>3.2638888888888884E-2</v>
      </c>
      <c r="R695" s="156">
        <f t="shared" si="633"/>
        <v>2.0833333333333259E-3</v>
      </c>
      <c r="S695" s="156">
        <f t="shared" si="634"/>
        <v>3.472222222222221E-2</v>
      </c>
      <c r="T695" s="156">
        <f t="shared" ref="T695:T704" si="637">K695-N694</f>
        <v>4.1666666666666796E-3</v>
      </c>
      <c r="U695" s="149">
        <v>32.9</v>
      </c>
      <c r="V695" s="149">
        <f>INDEX('Počty dní'!A:E,MATCH(E695,'Počty dní'!C:C,0),4)</f>
        <v>205</v>
      </c>
      <c r="W695" s="157">
        <f t="shared" ref="W695:W716" si="638">V695*U695</f>
        <v>6744.5</v>
      </c>
      <c r="Z695" s="135"/>
      <c r="AA695" s="135"/>
    </row>
    <row r="696" spans="1:27" x14ac:dyDescent="0.25">
      <c r="A696" s="148">
        <v>448</v>
      </c>
      <c r="B696" s="149">
        <v>4048</v>
      </c>
      <c r="C696" s="149" t="s">
        <v>21</v>
      </c>
      <c r="D696" s="149">
        <v>25</v>
      </c>
      <c r="E696" s="150" t="str">
        <f>CONCATENATE(C696,D696)</f>
        <v>X25</v>
      </c>
      <c r="F696" s="149" t="s">
        <v>117</v>
      </c>
      <c r="G696" s="230">
        <v>6</v>
      </c>
      <c r="H696" s="149" t="str">
        <f>CONCATENATE(F696,"/",G696)</f>
        <v>XXX403/6</v>
      </c>
      <c r="I696" s="191" t="s">
        <v>28</v>
      </c>
      <c r="J696" s="152" t="s">
        <v>27</v>
      </c>
      <c r="K696" s="153">
        <v>0.25138888888888888</v>
      </c>
      <c r="L696" s="154">
        <v>0.25347222222222221</v>
      </c>
      <c r="M696" s="155" t="s">
        <v>101</v>
      </c>
      <c r="N696" s="154">
        <v>0.26250000000000001</v>
      </c>
      <c r="O696" s="155" t="s">
        <v>120</v>
      </c>
      <c r="P696" s="149" t="str">
        <f t="shared" si="631"/>
        <v>OK</v>
      </c>
      <c r="Q696" s="156">
        <f t="shared" si="632"/>
        <v>9.0277777777778012E-3</v>
      </c>
      <c r="R696" s="156">
        <f t="shared" si="633"/>
        <v>2.0833333333333259E-3</v>
      </c>
      <c r="S696" s="156">
        <f t="shared" si="634"/>
        <v>1.1111111111111127E-2</v>
      </c>
      <c r="T696" s="156">
        <f t="shared" si="637"/>
        <v>1.388888888888884E-3</v>
      </c>
      <c r="U696" s="149">
        <v>9.8000000000000007</v>
      </c>
      <c r="V696" s="149">
        <f>INDEX('Počty dní'!A:E,MATCH(E696,'Počty dní'!C:C,0),4)</f>
        <v>205</v>
      </c>
      <c r="W696" s="157">
        <f>V696*U696</f>
        <v>2009.0000000000002</v>
      </c>
      <c r="Z696" s="135"/>
      <c r="AA696" s="135"/>
    </row>
    <row r="697" spans="1:27" x14ac:dyDescent="0.25">
      <c r="A697" s="148">
        <v>448</v>
      </c>
      <c r="B697" s="149">
        <v>4048</v>
      </c>
      <c r="C697" s="149" t="s">
        <v>21</v>
      </c>
      <c r="D697" s="149">
        <v>25</v>
      </c>
      <c r="E697" s="150" t="str">
        <f t="shared" si="635"/>
        <v>X25</v>
      </c>
      <c r="F697" s="149" t="s">
        <v>117</v>
      </c>
      <c r="G697" s="230">
        <v>3</v>
      </c>
      <c r="H697" s="149" t="str">
        <f t="shared" si="636"/>
        <v>XXX403/3</v>
      </c>
      <c r="I697" s="191" t="s">
        <v>28</v>
      </c>
      <c r="J697" s="152" t="s">
        <v>27</v>
      </c>
      <c r="K697" s="153">
        <v>0.26250000000000001</v>
      </c>
      <c r="L697" s="154">
        <v>0.2638888888888889</v>
      </c>
      <c r="M697" s="155" t="s">
        <v>120</v>
      </c>
      <c r="N697" s="154">
        <v>0.27291666666666664</v>
      </c>
      <c r="O697" s="155" t="s">
        <v>101</v>
      </c>
      <c r="P697" s="149" t="str">
        <f t="shared" si="631"/>
        <v>OK</v>
      </c>
      <c r="Q697" s="156">
        <f t="shared" si="632"/>
        <v>9.0277777777777457E-3</v>
      </c>
      <c r="R697" s="156">
        <f t="shared" si="633"/>
        <v>1.388888888888884E-3</v>
      </c>
      <c r="S697" s="156">
        <f t="shared" si="634"/>
        <v>1.041666666666663E-2</v>
      </c>
      <c r="T697" s="156">
        <f t="shared" si="637"/>
        <v>0</v>
      </c>
      <c r="U697" s="149">
        <v>9.8000000000000007</v>
      </c>
      <c r="V697" s="149">
        <f>INDEX('Počty dní'!A:E,MATCH(E697,'Počty dní'!C:C,0),4)</f>
        <v>205</v>
      </c>
      <c r="W697" s="157">
        <f t="shared" si="638"/>
        <v>2009.0000000000002</v>
      </c>
      <c r="Z697" s="135"/>
      <c r="AA697" s="135"/>
    </row>
    <row r="698" spans="1:27" x14ac:dyDescent="0.25">
      <c r="A698" s="148">
        <v>448</v>
      </c>
      <c r="B698" s="149">
        <v>4048</v>
      </c>
      <c r="C698" s="149" t="s">
        <v>21</v>
      </c>
      <c r="D698" s="149"/>
      <c r="E698" s="150" t="str">
        <f t="shared" ref="E698:E704" si="639">CONCATENATE(C698,D698)</f>
        <v>X</v>
      </c>
      <c r="F698" s="149" t="s">
        <v>117</v>
      </c>
      <c r="G698" s="230">
        <v>8</v>
      </c>
      <c r="H698" s="149" t="str">
        <f t="shared" ref="H698:H704" si="640">CONCATENATE(F698,"/",G698)</f>
        <v>XXX403/8</v>
      </c>
      <c r="I698" s="191" t="s">
        <v>27</v>
      </c>
      <c r="J698" s="152" t="s">
        <v>27</v>
      </c>
      <c r="K698" s="153">
        <v>0.27430555555555552</v>
      </c>
      <c r="L698" s="154">
        <v>0.27777777777777779</v>
      </c>
      <c r="M698" s="155" t="s">
        <v>101</v>
      </c>
      <c r="N698" s="154">
        <v>0.31111111111111112</v>
      </c>
      <c r="O698" s="155" t="s">
        <v>26</v>
      </c>
      <c r="P698" s="149" t="str">
        <f t="shared" si="631"/>
        <v>OK</v>
      </c>
      <c r="Q698" s="156">
        <f t="shared" si="632"/>
        <v>3.3333333333333326E-2</v>
      </c>
      <c r="R698" s="156">
        <f t="shared" si="633"/>
        <v>3.4722222222222654E-3</v>
      </c>
      <c r="S698" s="156">
        <f t="shared" si="634"/>
        <v>3.6805555555555591E-2</v>
      </c>
      <c r="T698" s="156">
        <f t="shared" si="637"/>
        <v>1.388888888888884E-3</v>
      </c>
      <c r="U698" s="149">
        <v>32.9</v>
      </c>
      <c r="V698" s="149">
        <f>INDEX('Počty dní'!A:E,MATCH(E698,'Počty dní'!C:C,0),4)</f>
        <v>205</v>
      </c>
      <c r="W698" s="157">
        <f t="shared" ref="W698:W704" si="641">V698*U698</f>
        <v>6744.5</v>
      </c>
      <c r="Z698" s="135"/>
      <c r="AA698" s="135"/>
    </row>
    <row r="699" spans="1:27" x14ac:dyDescent="0.25">
      <c r="A699" s="148">
        <v>448</v>
      </c>
      <c r="B699" s="149">
        <v>4048</v>
      </c>
      <c r="C699" s="149" t="s">
        <v>21</v>
      </c>
      <c r="D699" s="149"/>
      <c r="E699" s="150" t="str">
        <f t="shared" si="639"/>
        <v>X</v>
      </c>
      <c r="F699" s="149" t="s">
        <v>117</v>
      </c>
      <c r="G699" s="230">
        <v>7</v>
      </c>
      <c r="H699" s="149" t="str">
        <f t="shared" si="640"/>
        <v>XXX403/7</v>
      </c>
      <c r="I699" s="191" t="s">
        <v>28</v>
      </c>
      <c r="J699" s="152" t="s">
        <v>27</v>
      </c>
      <c r="K699" s="153">
        <v>0.3263888888888889</v>
      </c>
      <c r="L699" s="154">
        <v>0.32847222222222222</v>
      </c>
      <c r="M699" s="155" t="s">
        <v>26</v>
      </c>
      <c r="N699" s="154">
        <v>0.3611111111111111</v>
      </c>
      <c r="O699" s="155" t="s">
        <v>101</v>
      </c>
      <c r="P699" s="149" t="str">
        <f t="shared" si="631"/>
        <v>OK</v>
      </c>
      <c r="Q699" s="156">
        <f t="shared" si="632"/>
        <v>3.2638888888888884E-2</v>
      </c>
      <c r="R699" s="156">
        <f t="shared" si="633"/>
        <v>2.0833333333333259E-3</v>
      </c>
      <c r="S699" s="156">
        <f t="shared" si="634"/>
        <v>3.472222222222221E-2</v>
      </c>
      <c r="T699" s="156">
        <f t="shared" si="637"/>
        <v>1.5277777777777779E-2</v>
      </c>
      <c r="U699" s="149">
        <v>32.9</v>
      </c>
      <c r="V699" s="149">
        <f>INDEX('Počty dní'!A:E,MATCH(E699,'Počty dní'!C:C,0),4)</f>
        <v>205</v>
      </c>
      <c r="W699" s="157">
        <f t="shared" si="641"/>
        <v>6744.5</v>
      </c>
      <c r="Z699" s="135"/>
      <c r="AA699" s="135"/>
    </row>
    <row r="700" spans="1:27" x14ac:dyDescent="0.25">
      <c r="A700" s="148">
        <v>448</v>
      </c>
      <c r="B700" s="149">
        <v>4048</v>
      </c>
      <c r="C700" s="149" t="s">
        <v>21</v>
      </c>
      <c r="D700" s="149"/>
      <c r="E700" s="150" t="str">
        <f t="shared" si="639"/>
        <v>X</v>
      </c>
      <c r="F700" s="149" t="s">
        <v>117</v>
      </c>
      <c r="G700" s="230">
        <v>14</v>
      </c>
      <c r="H700" s="149" t="str">
        <f t="shared" si="640"/>
        <v>XXX403/14</v>
      </c>
      <c r="I700" s="191" t="s">
        <v>28</v>
      </c>
      <c r="J700" s="152" t="s">
        <v>27</v>
      </c>
      <c r="K700" s="153">
        <v>0.42499999999999999</v>
      </c>
      <c r="L700" s="154">
        <v>0.42708333333333331</v>
      </c>
      <c r="M700" s="155" t="s">
        <v>101</v>
      </c>
      <c r="N700" s="154">
        <v>0.46111111111111108</v>
      </c>
      <c r="O700" s="155" t="s">
        <v>26</v>
      </c>
      <c r="P700" s="149" t="str">
        <f t="shared" si="631"/>
        <v>OK</v>
      </c>
      <c r="Q700" s="156">
        <f t="shared" si="632"/>
        <v>3.4027777777777768E-2</v>
      </c>
      <c r="R700" s="156">
        <f t="shared" si="633"/>
        <v>2.0833333333333259E-3</v>
      </c>
      <c r="S700" s="156">
        <f t="shared" si="634"/>
        <v>3.6111111111111094E-2</v>
      </c>
      <c r="T700" s="156">
        <f t="shared" si="637"/>
        <v>6.3888888888888884E-2</v>
      </c>
      <c r="U700" s="149">
        <v>32.9</v>
      </c>
      <c r="V700" s="149">
        <f>INDEX('Počty dní'!A:E,MATCH(E700,'Počty dní'!C:C,0),4)</f>
        <v>205</v>
      </c>
      <c r="W700" s="157">
        <f t="shared" si="641"/>
        <v>6744.5</v>
      </c>
      <c r="Z700" s="135"/>
      <c r="AA700" s="135"/>
    </row>
    <row r="701" spans="1:27" x14ac:dyDescent="0.25">
      <c r="A701" s="148">
        <v>448</v>
      </c>
      <c r="B701" s="149">
        <v>4048</v>
      </c>
      <c r="C701" s="149" t="s">
        <v>21</v>
      </c>
      <c r="D701" s="149"/>
      <c r="E701" s="150" t="str">
        <f t="shared" si="639"/>
        <v>X</v>
      </c>
      <c r="F701" s="149" t="s">
        <v>119</v>
      </c>
      <c r="G701" s="230">
        <v>11</v>
      </c>
      <c r="H701" s="149" t="str">
        <f t="shared" si="640"/>
        <v>XXX402/11</v>
      </c>
      <c r="I701" s="191" t="s">
        <v>28</v>
      </c>
      <c r="J701" s="152" t="s">
        <v>27</v>
      </c>
      <c r="K701" s="153">
        <v>0.4861111111111111</v>
      </c>
      <c r="L701" s="154">
        <v>0.48958333333333331</v>
      </c>
      <c r="M701" s="155" t="s">
        <v>26</v>
      </c>
      <c r="N701" s="154">
        <v>0.52430555555555558</v>
      </c>
      <c r="O701" s="155" t="s">
        <v>90</v>
      </c>
      <c r="P701" s="149" t="str">
        <f t="shared" si="631"/>
        <v>OK</v>
      </c>
      <c r="Q701" s="156">
        <f t="shared" si="632"/>
        <v>3.4722222222222265E-2</v>
      </c>
      <c r="R701" s="156">
        <f t="shared" si="633"/>
        <v>3.4722222222222099E-3</v>
      </c>
      <c r="S701" s="156">
        <f t="shared" si="634"/>
        <v>3.8194444444444475E-2</v>
      </c>
      <c r="T701" s="156">
        <f t="shared" si="637"/>
        <v>2.5000000000000022E-2</v>
      </c>
      <c r="U701" s="149">
        <v>30.8</v>
      </c>
      <c r="V701" s="149">
        <f>INDEX('Počty dní'!A:E,MATCH(E701,'Počty dní'!C:C,0),4)</f>
        <v>205</v>
      </c>
      <c r="W701" s="157">
        <f t="shared" si="641"/>
        <v>6314</v>
      </c>
      <c r="Z701" s="135"/>
      <c r="AA701" s="135"/>
    </row>
    <row r="702" spans="1:27" x14ac:dyDescent="0.25">
      <c r="A702" s="148">
        <v>448</v>
      </c>
      <c r="B702" s="149">
        <v>4048</v>
      </c>
      <c r="C702" s="149" t="s">
        <v>21</v>
      </c>
      <c r="D702" s="149"/>
      <c r="E702" s="150" t="str">
        <f t="shared" ref="E702" si="642">CONCATENATE(C702,D702)</f>
        <v>X</v>
      </c>
      <c r="F702" s="149" t="s">
        <v>33</v>
      </c>
      <c r="G702" s="230"/>
      <c r="H702" s="149" t="str">
        <f t="shared" ref="H702" si="643">CONCATENATE(F702,"/",G702)</f>
        <v>přejezd/</v>
      </c>
      <c r="I702" s="191" t="s">
        <v>28</v>
      </c>
      <c r="J702" s="152" t="s">
        <v>27</v>
      </c>
      <c r="K702" s="153">
        <v>0.55208333333333337</v>
      </c>
      <c r="L702" s="154">
        <v>0.55208333333333337</v>
      </c>
      <c r="M702" s="155" t="s">
        <v>90</v>
      </c>
      <c r="N702" s="154">
        <v>0.55625000000000002</v>
      </c>
      <c r="O702" s="155" t="s">
        <v>91</v>
      </c>
      <c r="P702" s="149" t="str">
        <f t="shared" si="631"/>
        <v>OK</v>
      </c>
      <c r="Q702" s="156">
        <f t="shared" si="632"/>
        <v>4.1666666666666519E-3</v>
      </c>
      <c r="R702" s="156">
        <f t="shared" si="633"/>
        <v>0</v>
      </c>
      <c r="S702" s="156">
        <f t="shared" si="634"/>
        <v>4.1666666666666519E-3</v>
      </c>
      <c r="T702" s="156">
        <f t="shared" si="637"/>
        <v>2.777777777777779E-2</v>
      </c>
      <c r="U702" s="149">
        <v>0</v>
      </c>
      <c r="V702" s="149">
        <f>INDEX('Počty dní'!A:E,MATCH(E702,'Počty dní'!C:C,0),4)</f>
        <v>205</v>
      </c>
      <c r="W702" s="157">
        <f t="shared" ref="W702" si="644">V702*U702</f>
        <v>0</v>
      </c>
      <c r="Z702" s="135"/>
      <c r="AA702" s="135"/>
    </row>
    <row r="703" spans="1:27" x14ac:dyDescent="0.25">
      <c r="A703" s="148">
        <v>448</v>
      </c>
      <c r="B703" s="149">
        <v>4048</v>
      </c>
      <c r="C703" s="149" t="s">
        <v>21</v>
      </c>
      <c r="D703" s="149"/>
      <c r="E703" s="150" t="str">
        <f t="shared" si="639"/>
        <v>X</v>
      </c>
      <c r="F703" s="149" t="s">
        <v>119</v>
      </c>
      <c r="G703" s="230">
        <v>14</v>
      </c>
      <c r="H703" s="149" t="str">
        <f t="shared" si="640"/>
        <v>XXX402/14</v>
      </c>
      <c r="I703" s="191" t="s">
        <v>28</v>
      </c>
      <c r="J703" s="152" t="s">
        <v>27</v>
      </c>
      <c r="K703" s="153">
        <v>0.55625000000000002</v>
      </c>
      <c r="L703" s="154">
        <v>0.55902777777777779</v>
      </c>
      <c r="M703" s="155" t="s">
        <v>91</v>
      </c>
      <c r="N703" s="154">
        <v>0.59722222222222221</v>
      </c>
      <c r="O703" s="155" t="s">
        <v>26</v>
      </c>
      <c r="P703" s="149" t="str">
        <f t="shared" si="631"/>
        <v>OK</v>
      </c>
      <c r="Q703" s="156">
        <f t="shared" si="632"/>
        <v>3.819444444444442E-2</v>
      </c>
      <c r="R703" s="156">
        <f t="shared" si="633"/>
        <v>2.7777777777777679E-3</v>
      </c>
      <c r="S703" s="156">
        <f t="shared" si="634"/>
        <v>4.0972222222222188E-2</v>
      </c>
      <c r="T703" s="156">
        <f t="shared" si="637"/>
        <v>0</v>
      </c>
      <c r="U703" s="149">
        <v>34.299999999999997</v>
      </c>
      <c r="V703" s="149">
        <f>INDEX('Počty dní'!A:E,MATCH(E703,'Počty dní'!C:C,0),4)</f>
        <v>205</v>
      </c>
      <c r="W703" s="157">
        <f t="shared" si="641"/>
        <v>7031.4999999999991</v>
      </c>
      <c r="Z703" s="135"/>
      <c r="AA703" s="135"/>
    </row>
    <row r="704" spans="1:27" ht="15.75" thickBot="1" x14ac:dyDescent="0.3">
      <c r="A704" s="148">
        <v>448</v>
      </c>
      <c r="B704" s="149">
        <v>4048</v>
      </c>
      <c r="C704" s="149" t="s">
        <v>21</v>
      </c>
      <c r="D704" s="149"/>
      <c r="E704" s="150" t="str">
        <f t="shared" si="639"/>
        <v>X</v>
      </c>
      <c r="F704" s="149" t="s">
        <v>117</v>
      </c>
      <c r="G704" s="230">
        <v>15</v>
      </c>
      <c r="H704" s="149" t="str">
        <f t="shared" si="640"/>
        <v>XXX403/15</v>
      </c>
      <c r="I704" s="191" t="s">
        <v>27</v>
      </c>
      <c r="J704" s="152" t="s">
        <v>27</v>
      </c>
      <c r="K704" s="153">
        <v>0.61458333333333337</v>
      </c>
      <c r="L704" s="154">
        <v>0.62013888888888891</v>
      </c>
      <c r="M704" s="155" t="s">
        <v>26</v>
      </c>
      <c r="N704" s="154">
        <v>0.66041666666666665</v>
      </c>
      <c r="O704" s="155" t="s">
        <v>101</v>
      </c>
      <c r="P704" s="149"/>
      <c r="Q704" s="156">
        <f t="shared" si="632"/>
        <v>4.0277777777777746E-2</v>
      </c>
      <c r="R704" s="156">
        <f t="shared" si="633"/>
        <v>5.5555555555555358E-3</v>
      </c>
      <c r="S704" s="156">
        <f t="shared" si="634"/>
        <v>4.5833333333333282E-2</v>
      </c>
      <c r="T704" s="156">
        <f t="shared" si="637"/>
        <v>1.736111111111116E-2</v>
      </c>
      <c r="U704" s="149">
        <v>40.5</v>
      </c>
      <c r="V704" s="149">
        <f>INDEX('Počty dní'!A:E,MATCH(E704,'Počty dní'!C:C,0),4)</f>
        <v>205</v>
      </c>
      <c r="W704" s="157">
        <f t="shared" si="641"/>
        <v>8302.5</v>
      </c>
      <c r="Z704" s="135"/>
      <c r="AA704" s="135"/>
    </row>
    <row r="705" spans="1:27" ht="15.75" thickBot="1" x14ac:dyDescent="0.3">
      <c r="A705" s="163" t="str">
        <f ca="1">CONCATENATE(INDIRECT("R[-3]C[0]",FALSE),"celkem")</f>
        <v>448celkem</v>
      </c>
      <c r="B705" s="164"/>
      <c r="C705" s="164" t="str">
        <f ca="1">INDIRECT("R[-1]C[12]",FALSE)</f>
        <v>Nová Říše,,nám.</v>
      </c>
      <c r="D705" s="165"/>
      <c r="E705" s="164"/>
      <c r="F705" s="165"/>
      <c r="G705" s="231"/>
      <c r="H705" s="166"/>
      <c r="I705" s="167"/>
      <c r="J705" s="168" t="str">
        <f ca="1">INDIRECT("R[-2]C[0]",FALSE)</f>
        <v>V</v>
      </c>
      <c r="K705" s="169"/>
      <c r="L705" s="170"/>
      <c r="M705" s="171"/>
      <c r="N705" s="170"/>
      <c r="O705" s="172"/>
      <c r="P705" s="164"/>
      <c r="Q705" s="173">
        <f>SUM(Q694:Q704)</f>
        <v>0.30902777777777773</v>
      </c>
      <c r="R705" s="173">
        <f t="shared" ref="R705:T705" si="645">SUM(R694:R704)</f>
        <v>2.7083333333333293E-2</v>
      </c>
      <c r="S705" s="173">
        <f t="shared" si="645"/>
        <v>0.33611111111111103</v>
      </c>
      <c r="T705" s="173">
        <f t="shared" si="645"/>
        <v>0.15625000000000008</v>
      </c>
      <c r="U705" s="174">
        <f>SUM(U694:U704)</f>
        <v>297.3</v>
      </c>
      <c r="V705" s="175"/>
      <c r="W705" s="176">
        <f>SUM(W694:W704)</f>
        <v>60946.5</v>
      </c>
      <c r="Z705" s="135"/>
      <c r="AA705" s="135"/>
    </row>
    <row r="706" spans="1:27" x14ac:dyDescent="0.25">
      <c r="A706" s="177"/>
      <c r="D706" s="178"/>
      <c r="F706" s="178"/>
      <c r="H706" s="179"/>
      <c r="I706" s="180"/>
      <c r="J706" s="181"/>
      <c r="K706" s="182"/>
      <c r="L706" s="183"/>
      <c r="M706" s="136"/>
      <c r="N706" s="183"/>
      <c r="O706" s="184"/>
      <c r="Q706" s="185"/>
      <c r="R706" s="185"/>
      <c r="S706" s="185"/>
      <c r="T706" s="185"/>
      <c r="U706" s="182"/>
      <c r="W706" s="182"/>
      <c r="Z706" s="135"/>
      <c r="AA706" s="135"/>
    </row>
    <row r="707" spans="1:27" ht="15.75" thickBot="1" x14ac:dyDescent="0.3">
      <c r="I707" s="135"/>
      <c r="J707" s="135"/>
      <c r="K707" s="135"/>
      <c r="Z707" s="135"/>
      <c r="AA707" s="135"/>
    </row>
    <row r="708" spans="1:27" x14ac:dyDescent="0.25">
      <c r="A708" s="138">
        <v>449</v>
      </c>
      <c r="B708" s="139">
        <v>4049</v>
      </c>
      <c r="C708" s="139" t="s">
        <v>21</v>
      </c>
      <c r="D708" s="139"/>
      <c r="E708" s="140" t="str">
        <f>CONCATENATE(C708,D708)</f>
        <v>X</v>
      </c>
      <c r="F708" s="139" t="s">
        <v>117</v>
      </c>
      <c r="G708" s="229">
        <v>4</v>
      </c>
      <c r="H708" s="139" t="str">
        <f>CONCATENATE(F708,"/",G708)</f>
        <v>XXX403/4</v>
      </c>
      <c r="I708" s="190" t="s">
        <v>27</v>
      </c>
      <c r="J708" s="142" t="s">
        <v>27</v>
      </c>
      <c r="K708" s="143">
        <v>0.21666666666666667</v>
      </c>
      <c r="L708" s="144">
        <v>0.21875</v>
      </c>
      <c r="M708" s="145" t="s">
        <v>101</v>
      </c>
      <c r="N708" s="144">
        <v>0.25277777777777777</v>
      </c>
      <c r="O708" s="145" t="s">
        <v>26</v>
      </c>
      <c r="P708" s="139" t="str">
        <f t="shared" ref="P708:P715" si="646">IF(M709=O708,"OK","POZOR")</f>
        <v>OK</v>
      </c>
      <c r="Q708" s="146">
        <f t="shared" ref="Q708:Q716" si="647">IF(ISNUMBER(G708),N708-L708,IF(F708="přejezd",N708-L708,0))</f>
        <v>3.4027777777777768E-2</v>
      </c>
      <c r="R708" s="146">
        <f t="shared" ref="R708:R716" si="648">IF(ISNUMBER(G708),L708-K708,0)</f>
        <v>2.0833333333333259E-3</v>
      </c>
      <c r="S708" s="146">
        <f t="shared" ref="S708:S716" si="649">Q708+R708</f>
        <v>3.6111111111111094E-2</v>
      </c>
      <c r="T708" s="146"/>
      <c r="U708" s="139">
        <v>32.9</v>
      </c>
      <c r="V708" s="139">
        <f>INDEX('Počty dní'!A:E,MATCH(E708,'Počty dní'!C:C,0),4)</f>
        <v>205</v>
      </c>
      <c r="W708" s="147">
        <f>V708*U708</f>
        <v>6744.5</v>
      </c>
      <c r="Z708" s="135"/>
      <c r="AA708" s="135"/>
    </row>
    <row r="709" spans="1:27" x14ac:dyDescent="0.25">
      <c r="A709" s="148">
        <v>449</v>
      </c>
      <c r="B709" s="149">
        <v>4049</v>
      </c>
      <c r="C709" s="149" t="s">
        <v>21</v>
      </c>
      <c r="D709" s="149"/>
      <c r="E709" s="150" t="str">
        <f t="shared" si="635"/>
        <v>X</v>
      </c>
      <c r="F709" s="149" t="s">
        <v>117</v>
      </c>
      <c r="G709" s="230">
        <v>5</v>
      </c>
      <c r="H709" s="149" t="str">
        <f t="shared" si="636"/>
        <v>XXX403/5</v>
      </c>
      <c r="I709" s="191" t="s">
        <v>28</v>
      </c>
      <c r="J709" s="152" t="s">
        <v>27</v>
      </c>
      <c r="K709" s="153">
        <v>0.25694444444444448</v>
      </c>
      <c r="L709" s="154">
        <v>0.2590277777777778</v>
      </c>
      <c r="M709" s="155" t="s">
        <v>26</v>
      </c>
      <c r="N709" s="154">
        <v>0.30486111111111108</v>
      </c>
      <c r="O709" s="155" t="s">
        <v>121</v>
      </c>
      <c r="P709" s="149" t="str">
        <f t="shared" si="646"/>
        <v>OK</v>
      </c>
      <c r="Q709" s="156">
        <f t="shared" si="647"/>
        <v>4.5833333333333282E-2</v>
      </c>
      <c r="R709" s="156">
        <f t="shared" si="648"/>
        <v>2.0833333333333259E-3</v>
      </c>
      <c r="S709" s="156">
        <f t="shared" si="649"/>
        <v>4.7916666666666607E-2</v>
      </c>
      <c r="T709" s="156">
        <f t="shared" ref="T709:T716" si="650">K709-N708</f>
        <v>4.1666666666667074E-3</v>
      </c>
      <c r="U709" s="149">
        <v>45.6</v>
      </c>
      <c r="V709" s="149">
        <f>INDEX('Počty dní'!A:E,MATCH(E709,'Počty dní'!C:C,0),4)</f>
        <v>205</v>
      </c>
      <c r="W709" s="157">
        <f t="shared" si="638"/>
        <v>9348</v>
      </c>
      <c r="Z709" s="135"/>
      <c r="AA709" s="135"/>
    </row>
    <row r="710" spans="1:27" x14ac:dyDescent="0.25">
      <c r="A710" s="148">
        <v>449</v>
      </c>
      <c r="B710" s="149">
        <v>4049</v>
      </c>
      <c r="C710" s="149" t="s">
        <v>21</v>
      </c>
      <c r="D710" s="149"/>
      <c r="E710" s="150" t="str">
        <f>CONCATENATE(C710,D710)</f>
        <v>X</v>
      </c>
      <c r="F710" s="149" t="s">
        <v>117</v>
      </c>
      <c r="G710" s="230">
        <v>10</v>
      </c>
      <c r="H710" s="149" t="str">
        <f>CONCATENATE(F710,"/",G710)</f>
        <v>XXX403/10</v>
      </c>
      <c r="I710" s="191" t="s">
        <v>28</v>
      </c>
      <c r="J710" s="152" t="s">
        <v>27</v>
      </c>
      <c r="K710" s="153">
        <v>0.30486111111111108</v>
      </c>
      <c r="L710" s="154">
        <v>0.30555555555555552</v>
      </c>
      <c r="M710" s="155" t="s">
        <v>121</v>
      </c>
      <c r="N710" s="154">
        <v>0.31111111111111112</v>
      </c>
      <c r="O710" s="155" t="s">
        <v>101</v>
      </c>
      <c r="P710" s="149" t="str">
        <f t="shared" si="646"/>
        <v>OK</v>
      </c>
      <c r="Q710" s="156">
        <f t="shared" si="647"/>
        <v>5.5555555555555913E-3</v>
      </c>
      <c r="R710" s="156">
        <f t="shared" si="648"/>
        <v>6.9444444444444198E-4</v>
      </c>
      <c r="S710" s="156">
        <f t="shared" si="649"/>
        <v>6.2500000000000333E-3</v>
      </c>
      <c r="T710" s="156">
        <f t="shared" si="650"/>
        <v>0</v>
      </c>
      <c r="U710" s="149">
        <v>5.0999999999999996</v>
      </c>
      <c r="V710" s="149">
        <f>INDEX('Počty dní'!A:E,MATCH(E710,'Počty dní'!C:C,0),4)</f>
        <v>205</v>
      </c>
      <c r="W710" s="157">
        <f>V710*U710</f>
        <v>1045.5</v>
      </c>
      <c r="Z710" s="135"/>
      <c r="AA710" s="135"/>
    </row>
    <row r="711" spans="1:27" x14ac:dyDescent="0.25">
      <c r="A711" s="148">
        <v>449</v>
      </c>
      <c r="B711" s="149">
        <v>4049</v>
      </c>
      <c r="C711" s="149" t="s">
        <v>21</v>
      </c>
      <c r="D711" s="149"/>
      <c r="E711" s="150" t="str">
        <f>CONCATENATE(C711,D711)</f>
        <v>X</v>
      </c>
      <c r="F711" s="149" t="s">
        <v>117</v>
      </c>
      <c r="G711" s="230">
        <v>12</v>
      </c>
      <c r="H711" s="149" t="str">
        <f>CONCATENATE(F711,"/",G711)</f>
        <v>XXX403/12</v>
      </c>
      <c r="I711" s="191" t="s">
        <v>27</v>
      </c>
      <c r="J711" s="152" t="s">
        <v>27</v>
      </c>
      <c r="K711" s="153">
        <v>0.3347222222222222</v>
      </c>
      <c r="L711" s="154">
        <v>0.33680555555555558</v>
      </c>
      <c r="M711" s="155" t="s">
        <v>101</v>
      </c>
      <c r="N711" s="154">
        <v>0.37777777777777777</v>
      </c>
      <c r="O711" s="155" t="s">
        <v>26</v>
      </c>
      <c r="P711" s="149" t="str">
        <f t="shared" si="646"/>
        <v>OK</v>
      </c>
      <c r="Q711" s="156">
        <f t="shared" si="647"/>
        <v>4.0972222222222188E-2</v>
      </c>
      <c r="R711" s="156">
        <f t="shared" si="648"/>
        <v>2.0833333333333814E-3</v>
      </c>
      <c r="S711" s="156">
        <f t="shared" si="649"/>
        <v>4.3055555555555569E-2</v>
      </c>
      <c r="T711" s="156">
        <f t="shared" si="650"/>
        <v>2.3611111111111083E-2</v>
      </c>
      <c r="U711" s="149">
        <v>40.5</v>
      </c>
      <c r="V711" s="149">
        <f>INDEX('Počty dní'!A:E,MATCH(E711,'Počty dní'!C:C,0),4)</f>
        <v>205</v>
      </c>
      <c r="W711" s="157">
        <f>V711*U711</f>
        <v>8302.5</v>
      </c>
      <c r="Z711" s="135"/>
      <c r="AA711" s="135"/>
    </row>
    <row r="712" spans="1:27" x14ac:dyDescent="0.25">
      <c r="A712" s="148">
        <v>449</v>
      </c>
      <c r="B712" s="149">
        <v>4049</v>
      </c>
      <c r="C712" s="149" t="s">
        <v>21</v>
      </c>
      <c r="D712" s="149">
        <v>25</v>
      </c>
      <c r="E712" s="150" t="str">
        <f t="shared" si="635"/>
        <v>X25</v>
      </c>
      <c r="F712" s="149" t="s">
        <v>117</v>
      </c>
      <c r="G712" s="230">
        <v>13</v>
      </c>
      <c r="H712" s="149" t="str">
        <f t="shared" si="636"/>
        <v>XXX403/13</v>
      </c>
      <c r="I712" s="191" t="s">
        <v>27</v>
      </c>
      <c r="J712" s="152" t="s">
        <v>27</v>
      </c>
      <c r="K712" s="153">
        <v>0.57291666666666663</v>
      </c>
      <c r="L712" s="154">
        <v>0.57847222222222217</v>
      </c>
      <c r="M712" s="155" t="s">
        <v>26</v>
      </c>
      <c r="N712" s="154">
        <v>0.61111111111111105</v>
      </c>
      <c r="O712" s="155" t="s">
        <v>101</v>
      </c>
      <c r="P712" s="149" t="str">
        <f t="shared" si="646"/>
        <v>OK</v>
      </c>
      <c r="Q712" s="156">
        <f t="shared" si="647"/>
        <v>3.2638888888888884E-2</v>
      </c>
      <c r="R712" s="156">
        <f t="shared" si="648"/>
        <v>5.5555555555555358E-3</v>
      </c>
      <c r="S712" s="156">
        <f t="shared" si="649"/>
        <v>3.819444444444442E-2</v>
      </c>
      <c r="T712" s="156">
        <f t="shared" si="650"/>
        <v>0.19513888888888886</v>
      </c>
      <c r="U712" s="149">
        <v>32.9</v>
      </c>
      <c r="V712" s="149">
        <f>INDEX('Počty dní'!A:E,MATCH(E712,'Počty dní'!C:C,0),4)</f>
        <v>205</v>
      </c>
      <c r="W712" s="157">
        <f t="shared" si="638"/>
        <v>6744.5</v>
      </c>
      <c r="Z712" s="135"/>
      <c r="AA712" s="135"/>
    </row>
    <row r="713" spans="1:27" x14ac:dyDescent="0.25">
      <c r="A713" s="148">
        <v>449</v>
      </c>
      <c r="B713" s="149">
        <v>4049</v>
      </c>
      <c r="C713" s="149" t="s">
        <v>21</v>
      </c>
      <c r="D713" s="149"/>
      <c r="E713" s="150" t="str">
        <f>CONCATENATE(C713,D713)</f>
        <v>X</v>
      </c>
      <c r="F713" s="149" t="s">
        <v>117</v>
      </c>
      <c r="G713" s="230">
        <v>20</v>
      </c>
      <c r="H713" s="149" t="str">
        <f>CONCATENATE(F713,"/",G713)</f>
        <v>XXX403/20</v>
      </c>
      <c r="I713" s="191" t="s">
        <v>28</v>
      </c>
      <c r="J713" s="152" t="s">
        <v>27</v>
      </c>
      <c r="K713" s="153">
        <v>0.64027777777777783</v>
      </c>
      <c r="L713" s="154">
        <v>0.64236111111111105</v>
      </c>
      <c r="M713" s="155" t="s">
        <v>101</v>
      </c>
      <c r="N713" s="154">
        <v>0.68333333333333324</v>
      </c>
      <c r="O713" s="155" t="s">
        <v>26</v>
      </c>
      <c r="P713" s="149" t="str">
        <f t="shared" si="646"/>
        <v>OK</v>
      </c>
      <c r="Q713" s="156">
        <f t="shared" si="647"/>
        <v>4.0972222222222188E-2</v>
      </c>
      <c r="R713" s="156">
        <f t="shared" si="648"/>
        <v>2.0833333333332149E-3</v>
      </c>
      <c r="S713" s="156">
        <f t="shared" si="649"/>
        <v>4.3055555555555403E-2</v>
      </c>
      <c r="T713" s="156">
        <f t="shared" si="650"/>
        <v>2.9166666666666785E-2</v>
      </c>
      <c r="U713" s="149">
        <v>40.5</v>
      </c>
      <c r="V713" s="149">
        <f>INDEX('Počty dní'!A:E,MATCH(E713,'Počty dní'!C:C,0),4)</f>
        <v>205</v>
      </c>
      <c r="W713" s="157">
        <f>V713*U713</f>
        <v>8302.5</v>
      </c>
      <c r="Z713" s="135"/>
      <c r="AA713" s="135"/>
    </row>
    <row r="714" spans="1:27" x14ac:dyDescent="0.25">
      <c r="A714" s="148">
        <v>449</v>
      </c>
      <c r="B714" s="149">
        <v>4049</v>
      </c>
      <c r="C714" s="149" t="s">
        <v>21</v>
      </c>
      <c r="D714" s="149"/>
      <c r="E714" s="150" t="str">
        <f t="shared" si="635"/>
        <v>X</v>
      </c>
      <c r="F714" s="149" t="s">
        <v>117</v>
      </c>
      <c r="G714" s="230">
        <v>17</v>
      </c>
      <c r="H714" s="149" t="str">
        <f t="shared" si="636"/>
        <v>XXX403/17</v>
      </c>
      <c r="I714" s="191" t="s">
        <v>27</v>
      </c>
      <c r="J714" s="152" t="s">
        <v>27</v>
      </c>
      <c r="K714" s="153">
        <v>0.69791666666666663</v>
      </c>
      <c r="L714" s="154">
        <v>0.70347222222222217</v>
      </c>
      <c r="M714" s="155" t="s">
        <v>26</v>
      </c>
      <c r="N714" s="154">
        <v>0.74375000000000002</v>
      </c>
      <c r="O714" s="155" t="s">
        <v>101</v>
      </c>
      <c r="P714" s="149" t="str">
        <f t="shared" si="646"/>
        <v>OK</v>
      </c>
      <c r="Q714" s="156">
        <f t="shared" si="647"/>
        <v>4.0277777777777857E-2</v>
      </c>
      <c r="R714" s="156">
        <f t="shared" si="648"/>
        <v>5.5555555555555358E-3</v>
      </c>
      <c r="S714" s="156">
        <f t="shared" si="649"/>
        <v>4.5833333333333393E-2</v>
      </c>
      <c r="T714" s="156">
        <f t="shared" si="650"/>
        <v>1.4583333333333393E-2</v>
      </c>
      <c r="U714" s="149">
        <v>40.5</v>
      </c>
      <c r="V714" s="149">
        <f>INDEX('Počty dní'!A:E,MATCH(E714,'Počty dní'!C:C,0),4)</f>
        <v>205</v>
      </c>
      <c r="W714" s="157">
        <f t="shared" si="638"/>
        <v>8302.5</v>
      </c>
      <c r="Z714" s="135"/>
      <c r="AA714" s="135"/>
    </row>
    <row r="715" spans="1:27" x14ac:dyDescent="0.25">
      <c r="A715" s="148">
        <v>449</v>
      </c>
      <c r="B715" s="149">
        <v>4049</v>
      </c>
      <c r="C715" s="149" t="s">
        <v>21</v>
      </c>
      <c r="D715" s="149"/>
      <c r="E715" s="150" t="str">
        <f>CONCATENATE(C715,D715)</f>
        <v>X</v>
      </c>
      <c r="F715" s="149" t="s">
        <v>117</v>
      </c>
      <c r="G715" s="230">
        <v>22</v>
      </c>
      <c r="H715" s="149" t="str">
        <f>CONCATENATE(F715,"/",G715)</f>
        <v>XXX403/22</v>
      </c>
      <c r="I715" s="191" t="s">
        <v>28</v>
      </c>
      <c r="J715" s="152" t="s">
        <v>27</v>
      </c>
      <c r="K715" s="153">
        <v>0.78611111111111109</v>
      </c>
      <c r="L715" s="154">
        <v>0.78819444444444453</v>
      </c>
      <c r="M715" s="155" t="s">
        <v>101</v>
      </c>
      <c r="N715" s="154">
        <v>0.80208333333333337</v>
      </c>
      <c r="O715" s="155" t="s">
        <v>96</v>
      </c>
      <c r="P715" s="149" t="str">
        <f t="shared" si="646"/>
        <v>OK</v>
      </c>
      <c r="Q715" s="156">
        <f t="shared" si="647"/>
        <v>1.388888888888884E-2</v>
      </c>
      <c r="R715" s="156">
        <f t="shared" si="648"/>
        <v>2.083333333333437E-3</v>
      </c>
      <c r="S715" s="156">
        <f t="shared" si="649"/>
        <v>1.5972222222222276E-2</v>
      </c>
      <c r="T715" s="156">
        <f t="shared" si="650"/>
        <v>4.2361111111111072E-2</v>
      </c>
      <c r="U715" s="149">
        <v>13</v>
      </c>
      <c r="V715" s="149">
        <f>INDEX('Počty dní'!A:E,MATCH(E715,'Počty dní'!C:C,0),4)</f>
        <v>205</v>
      </c>
      <c r="W715" s="157">
        <f>V715*U715</f>
        <v>2665</v>
      </c>
      <c r="Z715" s="135"/>
      <c r="AA715" s="135"/>
    </row>
    <row r="716" spans="1:27" ht="15.75" thickBot="1" x14ac:dyDescent="0.3">
      <c r="A716" s="148">
        <v>449</v>
      </c>
      <c r="B716" s="149">
        <v>4049</v>
      </c>
      <c r="C716" s="149" t="s">
        <v>21</v>
      </c>
      <c r="D716" s="149"/>
      <c r="E716" s="150" t="str">
        <f t="shared" si="635"/>
        <v>X</v>
      </c>
      <c r="F716" s="149" t="s">
        <v>117</v>
      </c>
      <c r="G716" s="230">
        <v>19</v>
      </c>
      <c r="H716" s="149" t="str">
        <f t="shared" si="636"/>
        <v>XXX403/19</v>
      </c>
      <c r="I716" s="191" t="s">
        <v>28</v>
      </c>
      <c r="J716" s="152" t="s">
        <v>27</v>
      </c>
      <c r="K716" s="153">
        <v>0.80208333333333337</v>
      </c>
      <c r="L716" s="154">
        <v>0.80486111111111114</v>
      </c>
      <c r="M716" s="155" t="s">
        <v>96</v>
      </c>
      <c r="N716" s="154">
        <v>0.82500000000000007</v>
      </c>
      <c r="O716" s="155" t="s">
        <v>101</v>
      </c>
      <c r="P716" s="149"/>
      <c r="Q716" s="156">
        <f t="shared" si="647"/>
        <v>2.0138888888888928E-2</v>
      </c>
      <c r="R716" s="156">
        <f t="shared" si="648"/>
        <v>2.7777777777777679E-3</v>
      </c>
      <c r="S716" s="156">
        <f t="shared" si="649"/>
        <v>2.2916666666666696E-2</v>
      </c>
      <c r="T716" s="156">
        <f t="shared" si="650"/>
        <v>0</v>
      </c>
      <c r="U716" s="149">
        <v>20.6</v>
      </c>
      <c r="V716" s="149">
        <f>INDEX('Počty dní'!A:E,MATCH(E716,'Počty dní'!C:C,0),4)</f>
        <v>205</v>
      </c>
      <c r="W716" s="157">
        <f t="shared" si="638"/>
        <v>4223</v>
      </c>
      <c r="Z716" s="135"/>
      <c r="AA716" s="135"/>
    </row>
    <row r="717" spans="1:27" ht="15.75" thickBot="1" x14ac:dyDescent="0.3">
      <c r="A717" s="163" t="str">
        <f ca="1">CONCATENATE(INDIRECT("R[-3]C[0]",FALSE),"celkem")</f>
        <v>449celkem</v>
      </c>
      <c r="B717" s="164"/>
      <c r="C717" s="164" t="str">
        <f ca="1">INDIRECT("R[-1]C[12]",FALSE)</f>
        <v>Nová Říše,,nám.</v>
      </c>
      <c r="D717" s="165"/>
      <c r="E717" s="164"/>
      <c r="F717" s="165"/>
      <c r="G717" s="231"/>
      <c r="H717" s="166"/>
      <c r="I717" s="167"/>
      <c r="J717" s="168" t="str">
        <f ca="1">INDIRECT("R[-2]C[0]",FALSE)</f>
        <v>V</v>
      </c>
      <c r="K717" s="169"/>
      <c r="L717" s="170"/>
      <c r="M717" s="171"/>
      <c r="N717" s="170"/>
      <c r="O717" s="172"/>
      <c r="P717" s="164"/>
      <c r="Q717" s="173">
        <f>SUM(Q708:Q716)</f>
        <v>0.27430555555555552</v>
      </c>
      <c r="R717" s="173">
        <f t="shared" ref="R717:T717" si="651">SUM(R708:R716)</f>
        <v>2.4999999999999967E-2</v>
      </c>
      <c r="S717" s="173">
        <f t="shared" si="651"/>
        <v>0.29930555555555549</v>
      </c>
      <c r="T717" s="173">
        <f t="shared" si="651"/>
        <v>0.3090277777777779</v>
      </c>
      <c r="U717" s="174">
        <f>SUM(U708:U716)</f>
        <v>271.60000000000002</v>
      </c>
      <c r="V717" s="175"/>
      <c r="W717" s="176">
        <f>SUM(W708:W716)</f>
        <v>55678</v>
      </c>
      <c r="Z717" s="135"/>
      <c r="AA717" s="135"/>
    </row>
  </sheetData>
  <autoFilter ref="A1:AV717"/>
  <phoneticPr fontId="18" type="noConversion"/>
  <conditionalFormatting sqref="B7 B60:B63 B71">
    <cfRule type="containsText" dxfId="77" priority="1336" operator="containsText" text="OPRAV">
      <formula>NOT(ISERROR(SEARCH("OPRAV",B7)))</formula>
    </cfRule>
  </conditionalFormatting>
  <conditionalFormatting sqref="E1">
    <cfRule type="containsText" dxfId="76" priority="468" operator="containsText" text="střídání">
      <formula>NOT(ISERROR(SEARCH("střídání",E1)))</formula>
    </cfRule>
    <cfRule type="containsText" dxfId="75" priority="467" operator="containsText" text="stídání">
      <formula>NOT(ISERROR(SEARCH("stídání",E1)))</formula>
    </cfRule>
  </conditionalFormatting>
  <conditionalFormatting sqref="P3:P14 P53:P63 P67:P79 P84:P94 P118:P125 P129:P137 P229:P240 P284:P299 P304:P313 P329:P336 P414:P420 P439:P450 P492:P502 P506:P513 P552:P560 P604:P619">
    <cfRule type="containsText" dxfId="74" priority="61" operator="containsText" text="POZOR">
      <formula>NOT(ISERROR(SEARCH("POZOR",P3)))</formula>
    </cfRule>
  </conditionalFormatting>
  <conditionalFormatting sqref="P19:P30">
    <cfRule type="containsText" dxfId="73" priority="54" operator="containsText" text="POZOR">
      <formula>NOT(ISERROR(SEARCH("POZOR",P19)))</formula>
    </cfRule>
  </conditionalFormatting>
  <conditionalFormatting sqref="P35:P48">
    <cfRule type="containsText" dxfId="72" priority="53" operator="containsText" text="POZOR">
      <formula>NOT(ISERROR(SEARCH("POZOR",P35)))</formula>
    </cfRule>
  </conditionalFormatting>
  <conditionalFormatting sqref="P99:P113">
    <cfRule type="containsText" dxfId="71" priority="49" operator="containsText" text="POZOR">
      <formula>NOT(ISERROR(SEARCH("POZOR",P99)))</formula>
    </cfRule>
  </conditionalFormatting>
  <conditionalFormatting sqref="P142:P150">
    <cfRule type="containsText" dxfId="70" priority="46" operator="containsText" text="POZOR">
      <formula>NOT(ISERROR(SEARCH("POZOR",P142)))</formula>
    </cfRule>
  </conditionalFormatting>
  <conditionalFormatting sqref="P155:P164">
    <cfRule type="containsText" dxfId="69" priority="45" operator="containsText" text="POZOR">
      <formula>NOT(ISERROR(SEARCH("POZOR",P155)))</formula>
    </cfRule>
  </conditionalFormatting>
  <conditionalFormatting sqref="P169:P175">
    <cfRule type="containsText" dxfId="68" priority="44" operator="containsText" text="POZOR">
      <formula>NOT(ISERROR(SEARCH("POZOR",P169)))</formula>
    </cfRule>
  </conditionalFormatting>
  <conditionalFormatting sqref="P180:P192">
    <cfRule type="containsText" dxfId="67" priority="43" operator="containsText" text="POZOR">
      <formula>NOT(ISERROR(SEARCH("POZOR",P180)))</formula>
    </cfRule>
  </conditionalFormatting>
  <conditionalFormatting sqref="P197:P203">
    <cfRule type="containsText" dxfId="66" priority="42" operator="containsText" text="POZOR">
      <formula>NOT(ISERROR(SEARCH("POZOR",P197)))</formula>
    </cfRule>
  </conditionalFormatting>
  <conditionalFormatting sqref="P208:P224">
    <cfRule type="containsText" dxfId="65" priority="41" operator="containsText" text="POZOR">
      <formula>NOT(ISERROR(SEARCH("POZOR",P208)))</formula>
    </cfRule>
  </conditionalFormatting>
  <conditionalFormatting sqref="P244:P252">
    <cfRule type="containsText" dxfId="64" priority="39" operator="containsText" text="POZOR">
      <formula>NOT(ISERROR(SEARCH("POZOR",P244)))</formula>
    </cfRule>
  </conditionalFormatting>
  <conditionalFormatting sqref="P257:P266">
    <cfRule type="containsText" dxfId="63" priority="38" operator="containsText" text="POZOR">
      <formula>NOT(ISERROR(SEARCH("POZOR",P257)))</formula>
    </cfRule>
  </conditionalFormatting>
  <conditionalFormatting sqref="P271:P279">
    <cfRule type="containsText" dxfId="62" priority="37" operator="containsText" text="POZOR">
      <formula>NOT(ISERROR(SEARCH("POZOR",P271)))</formula>
    </cfRule>
  </conditionalFormatting>
  <conditionalFormatting sqref="P317:P324">
    <cfRule type="containsText" dxfId="61" priority="34" operator="containsText" text="POZOR">
      <formula>NOT(ISERROR(SEARCH("POZOR",P317)))</formula>
    </cfRule>
  </conditionalFormatting>
  <conditionalFormatting sqref="P340:P347">
    <cfRule type="containsText" dxfId="60" priority="32" operator="containsText" text="POZOR">
      <formula>NOT(ISERROR(SEARCH("POZOR",P340)))</formula>
    </cfRule>
  </conditionalFormatting>
  <conditionalFormatting sqref="P352:P360">
    <cfRule type="containsText" dxfId="59" priority="31" operator="containsText" text="POZOR">
      <formula>NOT(ISERROR(SEARCH("POZOR",P352)))</formula>
    </cfRule>
  </conditionalFormatting>
  <conditionalFormatting sqref="P365:P373">
    <cfRule type="containsText" dxfId="58" priority="30" operator="containsText" text="POZOR">
      <formula>NOT(ISERROR(SEARCH("POZOR",P365)))</formula>
    </cfRule>
  </conditionalFormatting>
  <conditionalFormatting sqref="P378:P394">
    <cfRule type="containsText" dxfId="57" priority="29" operator="containsText" text="POZOR">
      <formula>NOT(ISERROR(SEARCH("POZOR",P378)))</formula>
    </cfRule>
  </conditionalFormatting>
  <conditionalFormatting sqref="P399:P409">
    <cfRule type="containsText" dxfId="56" priority="28" operator="containsText" text="POZOR">
      <formula>NOT(ISERROR(SEARCH("POZOR",P399)))</formula>
    </cfRule>
  </conditionalFormatting>
  <conditionalFormatting sqref="P425:P434">
    <cfRule type="containsText" dxfId="55" priority="26" operator="containsText" text="POZOR">
      <formula>NOT(ISERROR(SEARCH("POZOR",P425)))</formula>
    </cfRule>
  </conditionalFormatting>
  <conditionalFormatting sqref="P454:P469">
    <cfRule type="containsText" dxfId="54" priority="24" operator="containsText" text="POZOR">
      <formula>NOT(ISERROR(SEARCH("POZOR",P454)))</formula>
    </cfRule>
  </conditionalFormatting>
  <conditionalFormatting sqref="P474:P487">
    <cfRule type="containsText" dxfId="53" priority="6" operator="containsText" text="POZOR">
      <formula>NOT(ISERROR(SEARCH("POZOR",P474)))</formula>
    </cfRule>
  </conditionalFormatting>
  <conditionalFormatting sqref="P517:P523">
    <cfRule type="containsText" dxfId="52" priority="20" operator="containsText" text="POZOR">
      <formula>NOT(ISERROR(SEARCH("POZOR",P517)))</formula>
    </cfRule>
  </conditionalFormatting>
  <conditionalFormatting sqref="P528:P536">
    <cfRule type="containsText" dxfId="51" priority="19" operator="containsText" text="POZOR">
      <formula>NOT(ISERROR(SEARCH("POZOR",P528)))</formula>
    </cfRule>
  </conditionalFormatting>
  <conditionalFormatting sqref="P541:P547">
    <cfRule type="containsText" dxfId="50" priority="18" operator="containsText" text="POZOR">
      <formula>NOT(ISERROR(SEARCH("POZOR",P541)))</formula>
    </cfRule>
  </conditionalFormatting>
  <conditionalFormatting sqref="P565:P571">
    <cfRule type="containsText" dxfId="49" priority="16" operator="containsText" text="POZOR">
      <formula>NOT(ISERROR(SEARCH("POZOR",P565)))</formula>
    </cfRule>
  </conditionalFormatting>
  <conditionalFormatting sqref="P576:P582">
    <cfRule type="containsText" dxfId="48" priority="15" operator="containsText" text="POZOR">
      <formula>NOT(ISERROR(SEARCH("POZOR",P576)))</formula>
    </cfRule>
  </conditionalFormatting>
  <conditionalFormatting sqref="P587:P599">
    <cfRule type="containsText" dxfId="47" priority="14" operator="containsText" text="POZOR">
      <formula>NOT(ISERROR(SEARCH("POZOR",P587)))</formula>
    </cfRule>
  </conditionalFormatting>
  <conditionalFormatting sqref="P624:P643">
    <cfRule type="containsText" dxfId="46" priority="12" operator="containsText" text="POZOR">
      <formula>NOT(ISERROR(SEARCH("POZOR",P624)))</formula>
    </cfRule>
  </conditionalFormatting>
  <conditionalFormatting sqref="P648:P657">
    <cfRule type="containsText" dxfId="45" priority="11" operator="containsText" text="POZOR">
      <formula>NOT(ISERROR(SEARCH("POZOR",P648)))</formula>
    </cfRule>
  </conditionalFormatting>
  <conditionalFormatting sqref="P662:P675">
    <cfRule type="containsText" dxfId="44" priority="10" operator="containsText" text="POZOR">
      <formula>NOT(ISERROR(SEARCH("POZOR",P662)))</formula>
    </cfRule>
  </conditionalFormatting>
  <conditionalFormatting sqref="P680:P690">
    <cfRule type="containsText" dxfId="43" priority="9" operator="containsText" text="POZOR">
      <formula>NOT(ISERROR(SEARCH("POZOR",P680)))</formula>
    </cfRule>
  </conditionalFormatting>
  <conditionalFormatting sqref="P694:P703">
    <cfRule type="containsText" dxfId="42" priority="8" operator="containsText" text="POZOR">
      <formula>NOT(ISERROR(SEARCH("POZOR",P694)))</formula>
    </cfRule>
  </conditionalFormatting>
  <conditionalFormatting sqref="P708:P715">
    <cfRule type="containsText" dxfId="41" priority="7" operator="containsText" text="POZOR">
      <formula>NOT(ISERROR(SEARCH("POZOR",P708)))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8"/>
  <sheetViews>
    <sheetView workbookViewId="0">
      <selection activeCell="I28" sqref="I28"/>
    </sheetView>
  </sheetViews>
  <sheetFormatPr defaultRowHeight="15" x14ac:dyDescent="0.25"/>
  <cols>
    <col min="1" max="1" width="4.28515625" style="20" customWidth="1"/>
    <col min="2" max="2" width="5" style="20" customWidth="1"/>
    <col min="3" max="3" width="3.28515625" style="20" customWidth="1"/>
    <col min="4" max="4" width="4.7109375" style="20" customWidth="1"/>
    <col min="5" max="5" width="5.5703125" style="20" customWidth="1"/>
    <col min="6" max="6" width="7.42578125" style="20" customWidth="1"/>
    <col min="7" max="7" width="4" style="216" customWidth="1"/>
    <col min="8" max="8" width="9.5703125" style="20" customWidth="1"/>
    <col min="9" max="9" width="6.42578125" style="92" customWidth="1"/>
    <col min="10" max="10" width="5.140625" style="49" customWidth="1"/>
    <col min="11" max="11" width="6.28515625" style="54" customWidth="1"/>
    <col min="12" max="12" width="6.28515625" style="20" customWidth="1"/>
    <col min="13" max="13" width="27" style="20" customWidth="1"/>
    <col min="14" max="14" width="6" style="20" customWidth="1"/>
    <col min="15" max="15" width="27.5703125" style="20" customWidth="1"/>
    <col min="16" max="16" width="4" style="20" customWidth="1"/>
    <col min="17" max="18" width="5.85546875" style="20" customWidth="1"/>
    <col min="19" max="23" width="8" style="20" customWidth="1"/>
    <col min="24" max="25" width="8.85546875" style="20"/>
  </cols>
  <sheetData>
    <row r="1" spans="1:27" s="16" customFormat="1" ht="145.5" thickBot="1" x14ac:dyDescent="0.3">
      <c r="A1" s="64" t="s">
        <v>0</v>
      </c>
      <c r="B1" s="65" t="s">
        <v>78</v>
      </c>
      <c r="C1" s="66" t="s">
        <v>1</v>
      </c>
      <c r="D1" s="66" t="s">
        <v>2</v>
      </c>
      <c r="E1" s="67" t="s">
        <v>3</v>
      </c>
      <c r="F1" s="68" t="s">
        <v>4</v>
      </c>
      <c r="G1" s="215" t="s">
        <v>5</v>
      </c>
      <c r="H1" s="68" t="s">
        <v>6</v>
      </c>
      <c r="I1" s="66" t="s">
        <v>7</v>
      </c>
      <c r="J1" s="66" t="s">
        <v>8</v>
      </c>
      <c r="K1" s="66" t="s">
        <v>9</v>
      </c>
      <c r="L1" s="65" t="s">
        <v>10</v>
      </c>
      <c r="M1" s="66" t="s">
        <v>11</v>
      </c>
      <c r="N1" s="65" t="s">
        <v>12</v>
      </c>
      <c r="O1" s="66" t="s">
        <v>13</v>
      </c>
      <c r="P1" s="66" t="s">
        <v>79</v>
      </c>
      <c r="Q1" s="66" t="s">
        <v>14</v>
      </c>
      <c r="R1" s="66" t="s">
        <v>15</v>
      </c>
      <c r="S1" s="66" t="s">
        <v>16</v>
      </c>
      <c r="T1" s="66" t="s">
        <v>17</v>
      </c>
      <c r="U1" s="66" t="s">
        <v>18</v>
      </c>
      <c r="V1" s="66" t="s">
        <v>19</v>
      </c>
      <c r="W1" s="66" t="s">
        <v>20</v>
      </c>
      <c r="X1" s="71"/>
      <c r="Y1" s="71"/>
    </row>
    <row r="2" spans="1:27" ht="15.75" thickBot="1" x14ac:dyDescent="0.3">
      <c r="I2" s="54"/>
      <c r="J2" s="20"/>
    </row>
    <row r="3" spans="1:27" x14ac:dyDescent="0.25">
      <c r="A3" s="72">
        <v>401</v>
      </c>
      <c r="B3" s="57">
        <v>4101</v>
      </c>
      <c r="C3" s="57" t="s">
        <v>21</v>
      </c>
      <c r="D3" s="57"/>
      <c r="E3" s="73" t="str">
        <f t="shared" ref="E3:E9" si="0">CONCATENATE(C3,D3)</f>
        <v>X</v>
      </c>
      <c r="F3" s="57" t="s">
        <v>71</v>
      </c>
      <c r="G3" s="217">
        <v>8</v>
      </c>
      <c r="H3" s="57" t="str">
        <f t="shared" ref="H3:H9" si="1">CONCATENATE(F3,"/",G3)</f>
        <v>XXX181/8</v>
      </c>
      <c r="I3" s="74" t="s">
        <v>27</v>
      </c>
      <c r="J3" s="75" t="s">
        <v>27</v>
      </c>
      <c r="K3" s="76">
        <v>0.26250000000000001</v>
      </c>
      <c r="L3" s="77">
        <v>0.26527777777777778</v>
      </c>
      <c r="M3" s="78" t="s">
        <v>39</v>
      </c>
      <c r="N3" s="77">
        <v>0.30486111111111108</v>
      </c>
      <c r="O3" s="78" t="s">
        <v>26</v>
      </c>
      <c r="P3" s="57" t="str">
        <f t="shared" ref="P3:P9" si="2">IF(M4=O3,"OK","POZOR")</f>
        <v>OK</v>
      </c>
      <c r="Q3" s="58">
        <f t="shared" ref="Q3:Q10" si="3">IF(ISNUMBER(G3),N3-L3,IF(F3="přejezd",N3-L3,0))</f>
        <v>3.9583333333333304E-2</v>
      </c>
      <c r="R3" s="58">
        <f t="shared" ref="R3:R10" si="4">IF(ISNUMBER(G3),L3-K3,0)</f>
        <v>2.7777777777777679E-3</v>
      </c>
      <c r="S3" s="58">
        <f t="shared" ref="S3:S10" si="5">Q3+R3</f>
        <v>4.2361111111111072E-2</v>
      </c>
      <c r="T3" s="58"/>
      <c r="U3" s="57">
        <v>33.4</v>
      </c>
      <c r="V3" s="57">
        <f>INDEX('Počty dní'!F:J,MATCH(E3,'Počty dní'!H:H,0),4)</f>
        <v>47</v>
      </c>
      <c r="W3" s="79">
        <f>V3*U3</f>
        <v>1569.8</v>
      </c>
      <c r="Z3" s="20"/>
      <c r="AA3" s="20"/>
    </row>
    <row r="4" spans="1:27" x14ac:dyDescent="0.25">
      <c r="A4" s="80">
        <v>401</v>
      </c>
      <c r="B4" s="18">
        <v>4101</v>
      </c>
      <c r="C4" s="18" t="s">
        <v>21</v>
      </c>
      <c r="D4" s="18"/>
      <c r="E4" s="81" t="str">
        <f t="shared" si="0"/>
        <v>X</v>
      </c>
      <c r="F4" s="18" t="s">
        <v>71</v>
      </c>
      <c r="G4" s="218">
        <v>9</v>
      </c>
      <c r="H4" s="18" t="str">
        <f t="shared" si="1"/>
        <v>XXX181/9</v>
      </c>
      <c r="I4" s="82" t="s">
        <v>28</v>
      </c>
      <c r="J4" s="83" t="s">
        <v>27</v>
      </c>
      <c r="K4" s="84">
        <v>0.34027777777777773</v>
      </c>
      <c r="L4" s="85">
        <v>0.34166666666666662</v>
      </c>
      <c r="M4" s="86" t="s">
        <v>26</v>
      </c>
      <c r="N4" s="85">
        <v>0.36180555555555555</v>
      </c>
      <c r="O4" s="86" t="s">
        <v>38</v>
      </c>
      <c r="P4" s="18" t="str">
        <f t="shared" si="2"/>
        <v>OK</v>
      </c>
      <c r="Q4" s="17">
        <f t="shared" si="3"/>
        <v>2.0138888888888928E-2</v>
      </c>
      <c r="R4" s="17">
        <f t="shared" si="4"/>
        <v>1.388888888888884E-3</v>
      </c>
      <c r="S4" s="17">
        <f t="shared" si="5"/>
        <v>2.1527777777777812E-2</v>
      </c>
      <c r="T4" s="17">
        <f t="shared" ref="T4:T10" si="6">K4-N3</f>
        <v>3.5416666666666652E-2</v>
      </c>
      <c r="U4" s="18">
        <v>17.399999999999999</v>
      </c>
      <c r="V4" s="18">
        <f>INDEX('Počty dní'!F:J,MATCH(E4,'Počty dní'!H:H,0),4)</f>
        <v>47</v>
      </c>
      <c r="W4" s="88">
        <f>V4*U4</f>
        <v>817.8</v>
      </c>
      <c r="Z4" s="20"/>
      <c r="AA4" s="20"/>
    </row>
    <row r="5" spans="1:27" x14ac:dyDescent="0.25">
      <c r="A5" s="80">
        <v>401</v>
      </c>
      <c r="B5" s="18">
        <v>4101</v>
      </c>
      <c r="C5" s="18" t="s">
        <v>21</v>
      </c>
      <c r="D5" s="18"/>
      <c r="E5" s="81" t="str">
        <f t="shared" si="0"/>
        <v>X</v>
      </c>
      <c r="F5" s="18" t="s">
        <v>72</v>
      </c>
      <c r="G5" s="218">
        <v>3</v>
      </c>
      <c r="H5" s="18" t="str">
        <f t="shared" si="1"/>
        <v>XXX201/3</v>
      </c>
      <c r="I5" s="82" t="s">
        <v>28</v>
      </c>
      <c r="J5" s="83" t="s">
        <v>27</v>
      </c>
      <c r="K5" s="84">
        <v>0.36249999999999999</v>
      </c>
      <c r="L5" s="85">
        <v>0.36319444444444443</v>
      </c>
      <c r="M5" s="86" t="s">
        <v>38</v>
      </c>
      <c r="N5" s="85">
        <v>0.37222222222222223</v>
      </c>
      <c r="O5" s="86" t="s">
        <v>25</v>
      </c>
      <c r="P5" s="18" t="str">
        <f t="shared" si="2"/>
        <v>OK</v>
      </c>
      <c r="Q5" s="17">
        <f t="shared" si="3"/>
        <v>9.0277777777778012E-3</v>
      </c>
      <c r="R5" s="17">
        <f t="shared" si="4"/>
        <v>6.9444444444444198E-4</v>
      </c>
      <c r="S5" s="17">
        <f t="shared" si="5"/>
        <v>9.7222222222222432E-3</v>
      </c>
      <c r="T5" s="17">
        <f t="shared" si="6"/>
        <v>6.9444444444444198E-4</v>
      </c>
      <c r="U5" s="18">
        <v>8.3000000000000007</v>
      </c>
      <c r="V5" s="18">
        <f>INDEX('Počty dní'!F:J,MATCH(E5,'Počty dní'!H:H,0),4)</f>
        <v>47</v>
      </c>
      <c r="W5" s="88">
        <f>V5*U5</f>
        <v>390.1</v>
      </c>
      <c r="Z5" s="20"/>
      <c r="AA5" s="20"/>
    </row>
    <row r="6" spans="1:27" x14ac:dyDescent="0.25">
      <c r="A6" s="80">
        <v>401</v>
      </c>
      <c r="B6" s="18">
        <v>4101</v>
      </c>
      <c r="C6" s="18" t="s">
        <v>21</v>
      </c>
      <c r="D6" s="18"/>
      <c r="E6" s="81" t="str">
        <f t="shared" si="0"/>
        <v>X</v>
      </c>
      <c r="F6" s="18" t="s">
        <v>72</v>
      </c>
      <c r="G6" s="218">
        <v>6</v>
      </c>
      <c r="H6" s="18" t="str">
        <f t="shared" si="1"/>
        <v>XXX201/6</v>
      </c>
      <c r="I6" s="82" t="s">
        <v>28</v>
      </c>
      <c r="J6" s="83" t="s">
        <v>27</v>
      </c>
      <c r="K6" s="84">
        <v>0.375</v>
      </c>
      <c r="L6" s="85">
        <v>0.37638888888888888</v>
      </c>
      <c r="M6" s="86" t="s">
        <v>25</v>
      </c>
      <c r="N6" s="85">
        <v>0.38611111111111113</v>
      </c>
      <c r="O6" s="86" t="s">
        <v>38</v>
      </c>
      <c r="P6" s="18" t="str">
        <f t="shared" si="2"/>
        <v>OK</v>
      </c>
      <c r="Q6" s="17">
        <f t="shared" si="3"/>
        <v>9.7222222222222432E-3</v>
      </c>
      <c r="R6" s="17">
        <f t="shared" si="4"/>
        <v>1.388888888888884E-3</v>
      </c>
      <c r="S6" s="17">
        <f t="shared" si="5"/>
        <v>1.1111111111111127E-2</v>
      </c>
      <c r="T6" s="17">
        <f t="shared" si="6"/>
        <v>2.7777777777777679E-3</v>
      </c>
      <c r="U6" s="18">
        <v>8.3000000000000007</v>
      </c>
      <c r="V6" s="18">
        <f>INDEX('Počty dní'!F:J,MATCH(E6,'Počty dní'!H:H,0),4)</f>
        <v>47</v>
      </c>
      <c r="W6" s="88">
        <f>V6*U6</f>
        <v>390.1</v>
      </c>
      <c r="Z6" s="20"/>
      <c r="AA6" s="20"/>
    </row>
    <row r="7" spans="1:27" x14ac:dyDescent="0.25">
      <c r="A7" s="80">
        <v>401</v>
      </c>
      <c r="B7" s="18">
        <v>4101</v>
      </c>
      <c r="C7" s="18" t="s">
        <v>21</v>
      </c>
      <c r="D7" s="18"/>
      <c r="E7" s="81" t="str">
        <f t="shared" si="0"/>
        <v>X</v>
      </c>
      <c r="F7" s="18" t="s">
        <v>71</v>
      </c>
      <c r="G7" s="218">
        <v>18</v>
      </c>
      <c r="H7" s="18" t="str">
        <f t="shared" si="1"/>
        <v>XXX181/18</v>
      </c>
      <c r="I7" s="82" t="s">
        <v>28</v>
      </c>
      <c r="J7" s="83" t="s">
        <v>27</v>
      </c>
      <c r="K7" s="84">
        <v>0.57430555555555551</v>
      </c>
      <c r="L7" s="85">
        <v>0.57638888888888895</v>
      </c>
      <c r="M7" s="86" t="s">
        <v>38</v>
      </c>
      <c r="N7" s="85">
        <v>0.59652777777777777</v>
      </c>
      <c r="O7" s="86" t="s">
        <v>26</v>
      </c>
      <c r="P7" s="18" t="str">
        <f t="shared" si="2"/>
        <v>OK</v>
      </c>
      <c r="Q7" s="17">
        <f t="shared" si="3"/>
        <v>2.0138888888888817E-2</v>
      </c>
      <c r="R7" s="17">
        <f t="shared" si="4"/>
        <v>2.083333333333437E-3</v>
      </c>
      <c r="S7" s="17">
        <f t="shared" si="5"/>
        <v>2.2222222222222254E-2</v>
      </c>
      <c r="T7" s="17">
        <f t="shared" si="6"/>
        <v>0.18819444444444439</v>
      </c>
      <c r="U7" s="18">
        <v>17.399999999999999</v>
      </c>
      <c r="V7" s="18">
        <f>INDEX('Počty dní'!F:J,MATCH(E7,'Počty dní'!H:H,0),4)</f>
        <v>47</v>
      </c>
      <c r="W7" s="88">
        <f>V7*U7</f>
        <v>817.8</v>
      </c>
      <c r="Z7" s="20"/>
      <c r="AA7" s="20"/>
    </row>
    <row r="8" spans="1:27" x14ac:dyDescent="0.25">
      <c r="A8" s="80">
        <v>401</v>
      </c>
      <c r="B8" s="18">
        <v>4101</v>
      </c>
      <c r="C8" s="18" t="s">
        <v>21</v>
      </c>
      <c r="D8" s="18"/>
      <c r="E8" s="81" t="str">
        <f t="shared" si="0"/>
        <v>X</v>
      </c>
      <c r="F8" s="18" t="s">
        <v>71</v>
      </c>
      <c r="G8" s="218">
        <v>21</v>
      </c>
      <c r="H8" s="18" t="str">
        <f t="shared" si="1"/>
        <v>XXX181/21</v>
      </c>
      <c r="I8" s="82" t="s">
        <v>27</v>
      </c>
      <c r="J8" s="83" t="s">
        <v>27</v>
      </c>
      <c r="K8" s="84">
        <v>0.60902777777777783</v>
      </c>
      <c r="L8" s="85">
        <v>0.61249999999999993</v>
      </c>
      <c r="M8" s="87" t="s">
        <v>26</v>
      </c>
      <c r="N8" s="85">
        <v>0.65138888888888891</v>
      </c>
      <c r="O8" s="86" t="s">
        <v>39</v>
      </c>
      <c r="P8" s="18" t="str">
        <f t="shared" si="2"/>
        <v>OK</v>
      </c>
      <c r="Q8" s="17">
        <f t="shared" si="3"/>
        <v>3.8888888888888973E-2</v>
      </c>
      <c r="R8" s="17">
        <f t="shared" si="4"/>
        <v>3.4722222222220989E-3</v>
      </c>
      <c r="S8" s="17">
        <f t="shared" si="5"/>
        <v>4.2361111111111072E-2</v>
      </c>
      <c r="T8" s="17">
        <f t="shared" si="6"/>
        <v>1.2500000000000067E-2</v>
      </c>
      <c r="U8" s="18">
        <v>33.4</v>
      </c>
      <c r="V8" s="18">
        <f>INDEX('Počty dní'!F:J,MATCH(E8,'Počty dní'!H:H,0),4)</f>
        <v>47</v>
      </c>
      <c r="W8" s="88">
        <f t="shared" ref="W8" si="7">V8*U8</f>
        <v>1569.8</v>
      </c>
      <c r="Z8" s="20"/>
      <c r="AA8" s="20"/>
    </row>
    <row r="9" spans="1:27" x14ac:dyDescent="0.25">
      <c r="A9" s="80">
        <v>401</v>
      </c>
      <c r="B9" s="18">
        <v>4101</v>
      </c>
      <c r="C9" s="18" t="s">
        <v>21</v>
      </c>
      <c r="D9" s="18"/>
      <c r="E9" s="81" t="str">
        <f t="shared" si="0"/>
        <v>X</v>
      </c>
      <c r="F9" s="18" t="s">
        <v>71</v>
      </c>
      <c r="G9" s="218">
        <v>24</v>
      </c>
      <c r="H9" s="18" t="str">
        <f t="shared" si="1"/>
        <v>XXX181/24</v>
      </c>
      <c r="I9" s="82" t="s">
        <v>28</v>
      </c>
      <c r="J9" s="83" t="s">
        <v>27</v>
      </c>
      <c r="K9" s="84">
        <v>0.68055555555555547</v>
      </c>
      <c r="L9" s="85">
        <v>0.68194444444444446</v>
      </c>
      <c r="M9" s="87" t="s">
        <v>39</v>
      </c>
      <c r="N9" s="85">
        <v>0.72152777777777777</v>
      </c>
      <c r="O9" s="86" t="s">
        <v>26</v>
      </c>
      <c r="P9" s="18" t="str">
        <f t="shared" si="2"/>
        <v>OK</v>
      </c>
      <c r="Q9" s="17">
        <f t="shared" si="3"/>
        <v>3.9583333333333304E-2</v>
      </c>
      <c r="R9" s="17">
        <f t="shared" si="4"/>
        <v>1.388888888888995E-3</v>
      </c>
      <c r="S9" s="17">
        <f t="shared" si="5"/>
        <v>4.0972222222222299E-2</v>
      </c>
      <c r="T9" s="17">
        <f t="shared" si="6"/>
        <v>2.9166666666666563E-2</v>
      </c>
      <c r="U9" s="18">
        <v>33.4</v>
      </c>
      <c r="V9" s="18">
        <f>INDEX('Počty dní'!F:J,MATCH(E9,'Počty dní'!H:H,0),4)</f>
        <v>47</v>
      </c>
      <c r="W9" s="88">
        <f>V9*U9</f>
        <v>1569.8</v>
      </c>
      <c r="Z9" s="20"/>
      <c r="AA9" s="20"/>
    </row>
    <row r="10" spans="1:27" ht="15.75" thickBot="1" x14ac:dyDescent="0.3">
      <c r="A10" s="80">
        <v>401</v>
      </c>
      <c r="B10" s="18">
        <v>4101</v>
      </c>
      <c r="C10" s="18" t="s">
        <v>21</v>
      </c>
      <c r="D10" s="18"/>
      <c r="E10" s="81" t="str">
        <f t="shared" ref="E10" si="8">CONCATENATE(C10,D10)</f>
        <v>X</v>
      </c>
      <c r="F10" s="18" t="s">
        <v>71</v>
      </c>
      <c r="G10" s="218">
        <v>29</v>
      </c>
      <c r="H10" s="18" t="str">
        <f t="shared" ref="H10" si="9">CONCATENATE(F10,"/",G10)</f>
        <v>XXX181/29</v>
      </c>
      <c r="I10" s="82" t="s">
        <v>28</v>
      </c>
      <c r="J10" s="83" t="s">
        <v>27</v>
      </c>
      <c r="K10" s="84">
        <v>0.77569444444444446</v>
      </c>
      <c r="L10" s="85">
        <v>0.77916666666666667</v>
      </c>
      <c r="M10" s="86" t="s">
        <v>26</v>
      </c>
      <c r="N10" s="85">
        <v>0.81805555555555554</v>
      </c>
      <c r="O10" s="87" t="s">
        <v>39</v>
      </c>
      <c r="P10" s="61"/>
      <c r="Q10" s="17">
        <f t="shared" si="3"/>
        <v>3.8888888888888862E-2</v>
      </c>
      <c r="R10" s="17">
        <f t="shared" si="4"/>
        <v>3.4722222222222099E-3</v>
      </c>
      <c r="S10" s="17">
        <f t="shared" si="5"/>
        <v>4.2361111111111072E-2</v>
      </c>
      <c r="T10" s="17">
        <f t="shared" si="6"/>
        <v>5.4166666666666696E-2</v>
      </c>
      <c r="U10" s="18">
        <v>33.4</v>
      </c>
      <c r="V10" s="18">
        <f>INDEX('Počty dní'!F:J,MATCH(E10,'Počty dní'!H:H,0),4)</f>
        <v>47</v>
      </c>
      <c r="W10" s="88">
        <f t="shared" ref="W10" si="10">V10*U10</f>
        <v>1569.8</v>
      </c>
      <c r="Z10" s="20"/>
      <c r="AA10" s="20"/>
    </row>
    <row r="11" spans="1:27" ht="15.75" thickBot="1" x14ac:dyDescent="0.3">
      <c r="A11" s="69" t="str">
        <f ca="1">CONCATENATE(INDIRECT("R[-3]C[0]",FALSE),"celkem")</f>
        <v>401celkem</v>
      </c>
      <c r="B11" s="37"/>
      <c r="C11" s="37" t="str">
        <f ca="1">INDIRECT("R[-1]C[12]",FALSE)</f>
        <v>Přibyslav,,Bechyňovo nám.</v>
      </c>
      <c r="D11" s="38"/>
      <c r="E11" s="37"/>
      <c r="F11" s="38"/>
      <c r="G11" s="219"/>
      <c r="H11" s="39"/>
      <c r="I11" s="40"/>
      <c r="J11" s="41" t="str">
        <f ca="1">INDIRECT("R[-2]C[0]",FALSE)</f>
        <v>V</v>
      </c>
      <c r="K11" s="42"/>
      <c r="L11" s="59"/>
      <c r="M11" s="43"/>
      <c r="N11" s="59"/>
      <c r="O11" s="44"/>
      <c r="P11" s="37"/>
      <c r="Q11" s="45">
        <f>SUM(Q3:Q10)</f>
        <v>0.21597222222222223</v>
      </c>
      <c r="R11" s="45">
        <f>SUM(R3:R10)</f>
        <v>1.6666666666666718E-2</v>
      </c>
      <c r="S11" s="45">
        <f>SUM(S3:S10)</f>
        <v>0.23263888888888895</v>
      </c>
      <c r="T11" s="45">
        <f>SUM(T3:T10)</f>
        <v>0.32291666666666657</v>
      </c>
      <c r="U11" s="46">
        <f>SUM(U3:U10)</f>
        <v>185</v>
      </c>
      <c r="V11" s="47"/>
      <c r="W11" s="48">
        <f>SUM(W3:W10)</f>
        <v>8695</v>
      </c>
      <c r="Z11" s="20"/>
      <c r="AA11" s="20"/>
    </row>
    <row r="12" spans="1:27" x14ac:dyDescent="0.25">
      <c r="A12" s="70"/>
      <c r="D12" s="49"/>
      <c r="F12" s="49"/>
      <c r="H12" s="50"/>
      <c r="I12" s="51"/>
      <c r="J12" s="52"/>
      <c r="K12" s="53"/>
      <c r="L12" s="60"/>
      <c r="M12" s="54"/>
      <c r="N12" s="60"/>
      <c r="O12" s="55"/>
      <c r="Q12" s="56"/>
      <c r="R12" s="56"/>
      <c r="S12" s="56"/>
      <c r="T12" s="56"/>
      <c r="U12" s="53"/>
      <c r="W12" s="53"/>
      <c r="Z12" s="20"/>
      <c r="AA12" s="20"/>
    </row>
    <row r="13" spans="1:27" ht="15.75" thickBot="1" x14ac:dyDescent="0.3">
      <c r="I13" s="20"/>
      <c r="J13" s="20"/>
      <c r="Z13" s="20"/>
      <c r="AA13" s="20"/>
    </row>
    <row r="14" spans="1:27" x14ac:dyDescent="0.25">
      <c r="A14" s="72">
        <v>402</v>
      </c>
      <c r="B14" s="57">
        <v>4102</v>
      </c>
      <c r="C14" s="57" t="s">
        <v>21</v>
      </c>
      <c r="D14" s="57"/>
      <c r="E14" s="73" t="str">
        <f>CONCATENATE(C14,D14)</f>
        <v>X</v>
      </c>
      <c r="F14" s="57" t="s">
        <v>71</v>
      </c>
      <c r="G14" s="217">
        <v>2</v>
      </c>
      <c r="H14" s="57" t="str">
        <f>CONCATENATE(F14,"/",G14)</f>
        <v>XXX181/2</v>
      </c>
      <c r="I14" s="74" t="s">
        <v>28</v>
      </c>
      <c r="J14" s="75" t="s">
        <v>28</v>
      </c>
      <c r="K14" s="76">
        <v>0.18055555555555555</v>
      </c>
      <c r="L14" s="77">
        <v>0.18194444444444444</v>
      </c>
      <c r="M14" s="89" t="s">
        <v>39</v>
      </c>
      <c r="N14" s="77">
        <v>0.22152777777777777</v>
      </c>
      <c r="O14" s="78" t="s">
        <v>26</v>
      </c>
      <c r="P14" s="57" t="str">
        <f t="shared" ref="P14:P25" si="11">IF(M15=O14,"OK","POZOR")</f>
        <v>OK</v>
      </c>
      <c r="Q14" s="58">
        <f t="shared" ref="Q14:Q26" si="12">IF(ISNUMBER(G14),N14-L14,IF(F14="přejezd",N14-L14,0))</f>
        <v>3.9583333333333331E-2</v>
      </c>
      <c r="R14" s="58">
        <f t="shared" ref="R14:R26" si="13">IF(ISNUMBER(G14),L14-K14,0)</f>
        <v>1.388888888888884E-3</v>
      </c>
      <c r="S14" s="58">
        <f t="shared" ref="S14:S26" si="14">Q14+R14</f>
        <v>4.0972222222222215E-2</v>
      </c>
      <c r="T14" s="58"/>
      <c r="U14" s="57">
        <v>33.4</v>
      </c>
      <c r="V14" s="57">
        <f>INDEX('Počty dní'!F:J,MATCH(E14,'Počty dní'!H:H,0),4)</f>
        <v>47</v>
      </c>
      <c r="W14" s="79">
        <f t="shared" ref="W14:W26" si="15">V14*U14</f>
        <v>1569.8</v>
      </c>
      <c r="Z14" s="20"/>
      <c r="AA14" s="20"/>
    </row>
    <row r="15" spans="1:27" x14ac:dyDescent="0.25">
      <c r="A15" s="80">
        <v>402</v>
      </c>
      <c r="B15" s="18">
        <v>4102</v>
      </c>
      <c r="C15" s="18" t="s">
        <v>21</v>
      </c>
      <c r="D15" s="18"/>
      <c r="E15" s="81" t="str">
        <f t="shared" ref="E15:E26" si="16">CONCATENATE(C15,D15)</f>
        <v>X</v>
      </c>
      <c r="F15" s="18" t="s">
        <v>71</v>
      </c>
      <c r="G15" s="218">
        <v>3</v>
      </c>
      <c r="H15" s="18" t="str">
        <f t="shared" ref="H15:H26" si="17">CONCATENATE(F15,"/",G15)</f>
        <v>XXX181/3</v>
      </c>
      <c r="I15" s="82" t="s">
        <v>28</v>
      </c>
      <c r="J15" s="83" t="s">
        <v>28</v>
      </c>
      <c r="K15" s="84">
        <v>0.23611111111111113</v>
      </c>
      <c r="L15" s="85">
        <v>0.23750000000000002</v>
      </c>
      <c r="M15" s="86" t="s">
        <v>26</v>
      </c>
      <c r="N15" s="85">
        <v>0.25763888888888892</v>
      </c>
      <c r="O15" s="86" t="s">
        <v>38</v>
      </c>
      <c r="P15" s="18" t="str">
        <f t="shared" si="11"/>
        <v>OK</v>
      </c>
      <c r="Q15" s="17">
        <f t="shared" si="12"/>
        <v>2.0138888888888901E-2</v>
      </c>
      <c r="R15" s="17">
        <f t="shared" si="13"/>
        <v>1.388888888888884E-3</v>
      </c>
      <c r="S15" s="17">
        <f t="shared" si="14"/>
        <v>2.1527777777777785E-2</v>
      </c>
      <c r="T15" s="17">
        <f t="shared" ref="T15:T26" si="18">K15-N14</f>
        <v>1.4583333333333365E-2</v>
      </c>
      <c r="U15" s="18">
        <v>17.399999999999999</v>
      </c>
      <c r="V15" s="18">
        <f>INDEX('Počty dní'!F:J,MATCH(E15,'Počty dní'!H:H,0),4)</f>
        <v>47</v>
      </c>
      <c r="W15" s="88">
        <f t="shared" si="15"/>
        <v>817.8</v>
      </c>
      <c r="Z15" s="20"/>
      <c r="AA15" s="20"/>
    </row>
    <row r="16" spans="1:27" x14ac:dyDescent="0.25">
      <c r="A16" s="80">
        <v>402</v>
      </c>
      <c r="B16" s="18">
        <v>4102</v>
      </c>
      <c r="C16" s="18" t="s">
        <v>21</v>
      </c>
      <c r="D16" s="18"/>
      <c r="E16" s="81" t="str">
        <f t="shared" si="16"/>
        <v>X</v>
      </c>
      <c r="F16" s="18" t="s">
        <v>77</v>
      </c>
      <c r="G16" s="218">
        <v>6</v>
      </c>
      <c r="H16" s="18" t="str">
        <f t="shared" si="17"/>
        <v>XXX210/6</v>
      </c>
      <c r="I16" s="82" t="s">
        <v>28</v>
      </c>
      <c r="J16" s="83" t="s">
        <v>28</v>
      </c>
      <c r="K16" s="84">
        <v>0.25763888888888892</v>
      </c>
      <c r="L16" s="85">
        <v>0.26041666666666669</v>
      </c>
      <c r="M16" s="86" t="s">
        <v>38</v>
      </c>
      <c r="N16" s="85">
        <v>0.28472222222222221</v>
      </c>
      <c r="O16" s="87" t="s">
        <v>40</v>
      </c>
      <c r="P16" s="18" t="str">
        <f t="shared" si="11"/>
        <v>OK</v>
      </c>
      <c r="Q16" s="17">
        <f t="shared" si="12"/>
        <v>2.4305555555555525E-2</v>
      </c>
      <c r="R16" s="17">
        <f t="shared" si="13"/>
        <v>2.7777777777777679E-3</v>
      </c>
      <c r="S16" s="17">
        <f t="shared" si="14"/>
        <v>2.7083333333333293E-2</v>
      </c>
      <c r="T16" s="17">
        <f t="shared" si="18"/>
        <v>0</v>
      </c>
      <c r="U16" s="18">
        <v>20</v>
      </c>
      <c r="V16" s="18">
        <f>INDEX('Počty dní'!F:J,MATCH(E16,'Počty dní'!H:H,0),4)</f>
        <v>47</v>
      </c>
      <c r="W16" s="88">
        <f t="shared" si="15"/>
        <v>940</v>
      </c>
      <c r="Z16" s="20"/>
      <c r="AA16" s="20"/>
    </row>
    <row r="17" spans="1:27" x14ac:dyDescent="0.25">
      <c r="A17" s="80">
        <v>402</v>
      </c>
      <c r="B17" s="18">
        <v>4102</v>
      </c>
      <c r="C17" s="18" t="s">
        <v>21</v>
      </c>
      <c r="D17" s="18"/>
      <c r="E17" s="81" t="str">
        <f t="shared" si="16"/>
        <v>X</v>
      </c>
      <c r="F17" s="18" t="s">
        <v>77</v>
      </c>
      <c r="G17" s="218">
        <v>5</v>
      </c>
      <c r="H17" s="18" t="str">
        <f t="shared" si="17"/>
        <v>XXX210/5</v>
      </c>
      <c r="I17" s="82" t="s">
        <v>28</v>
      </c>
      <c r="J17" s="83" t="s">
        <v>28</v>
      </c>
      <c r="K17" s="84">
        <v>0.28611111111111115</v>
      </c>
      <c r="L17" s="85">
        <v>0.28819444444444448</v>
      </c>
      <c r="M17" s="87" t="s">
        <v>40</v>
      </c>
      <c r="N17" s="85">
        <v>0.3125</v>
      </c>
      <c r="O17" s="86" t="s">
        <v>38</v>
      </c>
      <c r="P17" s="18" t="str">
        <f t="shared" si="11"/>
        <v>OK</v>
      </c>
      <c r="Q17" s="17">
        <f t="shared" si="12"/>
        <v>2.4305555555555525E-2</v>
      </c>
      <c r="R17" s="17">
        <f t="shared" si="13"/>
        <v>2.0833333333333259E-3</v>
      </c>
      <c r="S17" s="17">
        <f t="shared" si="14"/>
        <v>2.6388888888888851E-2</v>
      </c>
      <c r="T17" s="17">
        <f t="shared" si="18"/>
        <v>1.3888888888889395E-3</v>
      </c>
      <c r="U17" s="18">
        <v>20</v>
      </c>
      <c r="V17" s="18">
        <f>INDEX('Počty dní'!F:J,MATCH(E17,'Počty dní'!H:H,0),4)</f>
        <v>47</v>
      </c>
      <c r="W17" s="88">
        <f t="shared" si="15"/>
        <v>940</v>
      </c>
      <c r="Z17" s="20"/>
      <c r="AA17" s="20"/>
    </row>
    <row r="18" spans="1:27" x14ac:dyDescent="0.25">
      <c r="A18" s="80">
        <v>402</v>
      </c>
      <c r="B18" s="18">
        <v>4102</v>
      </c>
      <c r="C18" s="18" t="s">
        <v>21</v>
      </c>
      <c r="D18" s="18"/>
      <c r="E18" s="81" t="str">
        <f t="shared" si="16"/>
        <v>X</v>
      </c>
      <c r="F18" s="18" t="s">
        <v>73</v>
      </c>
      <c r="G18" s="218">
        <v>2</v>
      </c>
      <c r="H18" s="18" t="str">
        <f t="shared" si="17"/>
        <v>XXX183/2</v>
      </c>
      <c r="I18" s="82" t="s">
        <v>28</v>
      </c>
      <c r="J18" s="83" t="s">
        <v>28</v>
      </c>
      <c r="K18" s="84">
        <v>0.3125</v>
      </c>
      <c r="L18" s="85">
        <v>0.31388888888888888</v>
      </c>
      <c r="M18" s="86" t="s">
        <v>38</v>
      </c>
      <c r="N18" s="85">
        <v>0.33194444444444443</v>
      </c>
      <c r="O18" s="86" t="s">
        <v>38</v>
      </c>
      <c r="P18" s="18" t="str">
        <f t="shared" si="11"/>
        <v>OK</v>
      </c>
      <c r="Q18" s="17">
        <f t="shared" si="12"/>
        <v>1.8055555555555547E-2</v>
      </c>
      <c r="R18" s="17">
        <f t="shared" si="13"/>
        <v>1.388888888888884E-3</v>
      </c>
      <c r="S18" s="17">
        <f t="shared" si="14"/>
        <v>1.9444444444444431E-2</v>
      </c>
      <c r="T18" s="17">
        <f t="shared" si="18"/>
        <v>0</v>
      </c>
      <c r="U18" s="18">
        <v>17</v>
      </c>
      <c r="V18" s="18">
        <f>INDEX('Počty dní'!F:J,MATCH(E18,'Počty dní'!H:H,0),4)</f>
        <v>47</v>
      </c>
      <c r="W18" s="88">
        <f t="shared" si="15"/>
        <v>799</v>
      </c>
      <c r="Z18" s="20"/>
      <c r="AA18" s="20"/>
    </row>
    <row r="19" spans="1:27" x14ac:dyDescent="0.25">
      <c r="A19" s="80">
        <v>402</v>
      </c>
      <c r="B19" s="18">
        <v>4102</v>
      </c>
      <c r="C19" s="18" t="s">
        <v>21</v>
      </c>
      <c r="D19" s="18"/>
      <c r="E19" s="81" t="str">
        <f t="shared" si="16"/>
        <v>X</v>
      </c>
      <c r="F19" s="18" t="s">
        <v>77</v>
      </c>
      <c r="G19" s="218">
        <v>10</v>
      </c>
      <c r="H19" s="18" t="str">
        <f t="shared" si="17"/>
        <v>XXX210/10</v>
      </c>
      <c r="I19" s="82" t="s">
        <v>28</v>
      </c>
      <c r="J19" s="83" t="s">
        <v>28</v>
      </c>
      <c r="K19" s="84">
        <v>0.3840277777777778</v>
      </c>
      <c r="L19" s="85">
        <v>0.38541666666666669</v>
      </c>
      <c r="M19" s="86" t="s">
        <v>38</v>
      </c>
      <c r="N19" s="85">
        <v>0.40972222222222227</v>
      </c>
      <c r="O19" s="87" t="s">
        <v>40</v>
      </c>
      <c r="P19" s="18" t="str">
        <f t="shared" si="11"/>
        <v>OK</v>
      </c>
      <c r="Q19" s="17">
        <f t="shared" si="12"/>
        <v>2.430555555555558E-2</v>
      </c>
      <c r="R19" s="17">
        <f t="shared" si="13"/>
        <v>1.388888888888884E-3</v>
      </c>
      <c r="S19" s="17">
        <f t="shared" si="14"/>
        <v>2.5694444444444464E-2</v>
      </c>
      <c r="T19" s="17">
        <f t="shared" si="18"/>
        <v>5.208333333333337E-2</v>
      </c>
      <c r="U19" s="18">
        <v>20</v>
      </c>
      <c r="V19" s="18">
        <f>INDEX('Počty dní'!F:J,MATCH(E19,'Počty dní'!H:H,0),4)</f>
        <v>47</v>
      </c>
      <c r="W19" s="88">
        <f t="shared" si="15"/>
        <v>940</v>
      </c>
      <c r="Z19" s="20"/>
      <c r="AA19" s="20"/>
    </row>
    <row r="20" spans="1:27" x14ac:dyDescent="0.25">
      <c r="A20" s="80">
        <v>402</v>
      </c>
      <c r="B20" s="18">
        <v>4102</v>
      </c>
      <c r="C20" s="18" t="s">
        <v>21</v>
      </c>
      <c r="D20" s="18"/>
      <c r="E20" s="81" t="str">
        <f t="shared" si="16"/>
        <v>X</v>
      </c>
      <c r="F20" s="18" t="s">
        <v>77</v>
      </c>
      <c r="G20" s="218">
        <v>9</v>
      </c>
      <c r="H20" s="18" t="str">
        <f t="shared" si="17"/>
        <v>XXX210/9</v>
      </c>
      <c r="I20" s="82" t="s">
        <v>28</v>
      </c>
      <c r="J20" s="83" t="s">
        <v>28</v>
      </c>
      <c r="K20" s="84">
        <v>0.42152777777777778</v>
      </c>
      <c r="L20" s="85">
        <v>0.4236111111111111</v>
      </c>
      <c r="M20" s="87" t="s">
        <v>40</v>
      </c>
      <c r="N20" s="85">
        <v>0.44791666666666669</v>
      </c>
      <c r="O20" s="86" t="s">
        <v>38</v>
      </c>
      <c r="P20" s="18" t="str">
        <f t="shared" si="11"/>
        <v>OK</v>
      </c>
      <c r="Q20" s="17">
        <f t="shared" si="12"/>
        <v>2.430555555555558E-2</v>
      </c>
      <c r="R20" s="17">
        <f t="shared" si="13"/>
        <v>2.0833333333333259E-3</v>
      </c>
      <c r="S20" s="17">
        <f t="shared" si="14"/>
        <v>2.6388888888888906E-2</v>
      </c>
      <c r="T20" s="17">
        <f t="shared" si="18"/>
        <v>1.1805555555555514E-2</v>
      </c>
      <c r="U20" s="18">
        <v>20</v>
      </c>
      <c r="V20" s="18">
        <f>INDEX('Počty dní'!F:J,MATCH(E20,'Počty dní'!H:H,0),4)</f>
        <v>47</v>
      </c>
      <c r="W20" s="88">
        <f t="shared" si="15"/>
        <v>940</v>
      </c>
      <c r="Z20" s="20"/>
      <c r="AA20" s="20"/>
    </row>
    <row r="21" spans="1:27" x14ac:dyDescent="0.25">
      <c r="A21" s="80">
        <v>402</v>
      </c>
      <c r="B21" s="18">
        <v>4102</v>
      </c>
      <c r="C21" s="18" t="s">
        <v>21</v>
      </c>
      <c r="D21" s="18"/>
      <c r="E21" s="81" t="str">
        <f t="shared" si="16"/>
        <v>X</v>
      </c>
      <c r="F21" s="18" t="s">
        <v>76</v>
      </c>
      <c r="G21" s="218">
        <v>3</v>
      </c>
      <c r="H21" s="18" t="str">
        <f t="shared" si="17"/>
        <v>XXX186/3</v>
      </c>
      <c r="I21" s="82" t="s">
        <v>28</v>
      </c>
      <c r="J21" s="83" t="s">
        <v>28</v>
      </c>
      <c r="K21" s="84">
        <v>0.53541666666666665</v>
      </c>
      <c r="L21" s="85">
        <v>0.53680555555555554</v>
      </c>
      <c r="M21" s="86" t="s">
        <v>38</v>
      </c>
      <c r="N21" s="85">
        <v>0.55486111111111114</v>
      </c>
      <c r="O21" s="86" t="s">
        <v>42</v>
      </c>
      <c r="P21" s="18" t="str">
        <f t="shared" si="11"/>
        <v>OK</v>
      </c>
      <c r="Q21" s="17">
        <f t="shared" si="12"/>
        <v>1.8055555555555602E-2</v>
      </c>
      <c r="R21" s="17">
        <f t="shared" si="13"/>
        <v>1.388888888888884E-3</v>
      </c>
      <c r="S21" s="17">
        <f t="shared" si="14"/>
        <v>1.9444444444444486E-2</v>
      </c>
      <c r="T21" s="17">
        <f t="shared" si="18"/>
        <v>8.7499999999999967E-2</v>
      </c>
      <c r="U21" s="18">
        <v>19</v>
      </c>
      <c r="V21" s="18">
        <f>INDEX('Počty dní'!F:J,MATCH(E21,'Počty dní'!H:H,0),4)</f>
        <v>47</v>
      </c>
      <c r="W21" s="88">
        <f t="shared" si="15"/>
        <v>893</v>
      </c>
      <c r="Z21" s="20"/>
      <c r="AA21" s="20"/>
    </row>
    <row r="22" spans="1:27" x14ac:dyDescent="0.25">
      <c r="A22" s="80">
        <v>402</v>
      </c>
      <c r="B22" s="18">
        <v>4102</v>
      </c>
      <c r="C22" s="18" t="s">
        <v>21</v>
      </c>
      <c r="D22" s="18"/>
      <c r="E22" s="81" t="str">
        <f t="shared" si="16"/>
        <v>X</v>
      </c>
      <c r="F22" s="18" t="s">
        <v>76</v>
      </c>
      <c r="G22" s="218">
        <v>6</v>
      </c>
      <c r="H22" s="18" t="str">
        <f t="shared" si="17"/>
        <v>XXX186/6</v>
      </c>
      <c r="I22" s="82" t="s">
        <v>28</v>
      </c>
      <c r="J22" s="83" t="s">
        <v>28</v>
      </c>
      <c r="K22" s="84">
        <v>0.56944444444444442</v>
      </c>
      <c r="L22" s="85">
        <v>0.57013888888888886</v>
      </c>
      <c r="M22" s="86" t="s">
        <v>42</v>
      </c>
      <c r="N22" s="85">
        <v>0.58888888888888891</v>
      </c>
      <c r="O22" s="86" t="s">
        <v>38</v>
      </c>
      <c r="P22" s="18" t="str">
        <f t="shared" si="11"/>
        <v>OK</v>
      </c>
      <c r="Q22" s="17">
        <f t="shared" si="12"/>
        <v>1.8750000000000044E-2</v>
      </c>
      <c r="R22" s="17">
        <f t="shared" si="13"/>
        <v>6.9444444444444198E-4</v>
      </c>
      <c r="S22" s="17">
        <f t="shared" si="14"/>
        <v>1.9444444444444486E-2</v>
      </c>
      <c r="T22" s="17">
        <f t="shared" si="18"/>
        <v>1.4583333333333282E-2</v>
      </c>
      <c r="U22" s="18">
        <v>19</v>
      </c>
      <c r="V22" s="18">
        <f>INDEX('Počty dní'!F:J,MATCH(E22,'Počty dní'!H:H,0),4)</f>
        <v>47</v>
      </c>
      <c r="W22" s="88">
        <f t="shared" si="15"/>
        <v>893</v>
      </c>
      <c r="Z22" s="20"/>
      <c r="AA22" s="20"/>
    </row>
    <row r="23" spans="1:27" x14ac:dyDescent="0.25">
      <c r="A23" s="80">
        <v>402</v>
      </c>
      <c r="B23" s="18">
        <v>4102</v>
      </c>
      <c r="C23" s="18" t="s">
        <v>21</v>
      </c>
      <c r="D23" s="18"/>
      <c r="E23" s="81" t="str">
        <f t="shared" si="16"/>
        <v>X</v>
      </c>
      <c r="F23" s="18" t="s">
        <v>77</v>
      </c>
      <c r="G23" s="218">
        <v>16</v>
      </c>
      <c r="H23" s="18" t="str">
        <f t="shared" si="17"/>
        <v>XXX210/16</v>
      </c>
      <c r="I23" s="82" t="s">
        <v>28</v>
      </c>
      <c r="J23" s="83" t="s">
        <v>28</v>
      </c>
      <c r="K23" s="84">
        <v>0.59166666666666667</v>
      </c>
      <c r="L23" s="85">
        <v>0.59375</v>
      </c>
      <c r="M23" s="86" t="s">
        <v>38</v>
      </c>
      <c r="N23" s="85">
        <v>0.61805555555555558</v>
      </c>
      <c r="O23" s="87" t="s">
        <v>40</v>
      </c>
      <c r="P23" s="18" t="str">
        <f t="shared" si="11"/>
        <v>OK</v>
      </c>
      <c r="Q23" s="17">
        <f t="shared" si="12"/>
        <v>2.430555555555558E-2</v>
      </c>
      <c r="R23" s="17">
        <f t="shared" si="13"/>
        <v>2.0833333333333259E-3</v>
      </c>
      <c r="S23" s="17">
        <f t="shared" si="14"/>
        <v>2.6388888888888906E-2</v>
      </c>
      <c r="T23" s="17">
        <f t="shared" si="18"/>
        <v>2.7777777777777679E-3</v>
      </c>
      <c r="U23" s="18">
        <v>20</v>
      </c>
      <c r="V23" s="18">
        <f>INDEX('Počty dní'!F:J,MATCH(E23,'Počty dní'!H:H,0),4)</f>
        <v>47</v>
      </c>
      <c r="W23" s="88">
        <f t="shared" si="15"/>
        <v>940</v>
      </c>
      <c r="Z23" s="20"/>
      <c r="AA23" s="20"/>
    </row>
    <row r="24" spans="1:27" x14ac:dyDescent="0.25">
      <c r="A24" s="80">
        <v>402</v>
      </c>
      <c r="B24" s="18">
        <v>4102</v>
      </c>
      <c r="C24" s="18" t="s">
        <v>21</v>
      </c>
      <c r="D24" s="18"/>
      <c r="E24" s="81" t="str">
        <f t="shared" si="16"/>
        <v>X</v>
      </c>
      <c r="F24" s="18" t="s">
        <v>77</v>
      </c>
      <c r="G24" s="218">
        <v>15</v>
      </c>
      <c r="H24" s="18" t="str">
        <f t="shared" si="17"/>
        <v>XXX210/15</v>
      </c>
      <c r="I24" s="82" t="s">
        <v>28</v>
      </c>
      <c r="J24" s="83" t="s">
        <v>28</v>
      </c>
      <c r="K24" s="84">
        <v>0.62847222222222221</v>
      </c>
      <c r="L24" s="85">
        <v>0.63194444444444442</v>
      </c>
      <c r="M24" s="87" t="s">
        <v>40</v>
      </c>
      <c r="N24" s="85">
        <v>0.65625</v>
      </c>
      <c r="O24" s="86" t="s">
        <v>38</v>
      </c>
      <c r="P24" s="18" t="str">
        <f t="shared" si="11"/>
        <v>OK</v>
      </c>
      <c r="Q24" s="17">
        <f t="shared" si="12"/>
        <v>2.430555555555558E-2</v>
      </c>
      <c r="R24" s="17">
        <f t="shared" si="13"/>
        <v>3.4722222222222099E-3</v>
      </c>
      <c r="S24" s="17">
        <f t="shared" si="14"/>
        <v>2.777777777777779E-2</v>
      </c>
      <c r="T24" s="17">
        <f t="shared" si="18"/>
        <v>1.041666666666663E-2</v>
      </c>
      <c r="U24" s="18">
        <v>20</v>
      </c>
      <c r="V24" s="18">
        <f>INDEX('Počty dní'!F:J,MATCH(E24,'Počty dní'!H:H,0),4)</f>
        <v>47</v>
      </c>
      <c r="W24" s="88">
        <f t="shared" si="15"/>
        <v>940</v>
      </c>
      <c r="Z24" s="20"/>
      <c r="AA24" s="20"/>
    </row>
    <row r="25" spans="1:27" x14ac:dyDescent="0.25">
      <c r="A25" s="80">
        <v>402</v>
      </c>
      <c r="B25" s="18">
        <v>4102</v>
      </c>
      <c r="C25" s="18" t="s">
        <v>21</v>
      </c>
      <c r="D25" s="18"/>
      <c r="E25" s="81" t="str">
        <f t="shared" si="16"/>
        <v>X</v>
      </c>
      <c r="F25" s="18" t="s">
        <v>71</v>
      </c>
      <c r="G25" s="218">
        <v>22</v>
      </c>
      <c r="H25" s="18" t="str">
        <f t="shared" si="17"/>
        <v>XXX181/22</v>
      </c>
      <c r="I25" s="82" t="s">
        <v>28</v>
      </c>
      <c r="J25" s="83" t="s">
        <v>28</v>
      </c>
      <c r="K25" s="84">
        <v>0.65833333333333333</v>
      </c>
      <c r="L25" s="85">
        <v>0.65972222222222221</v>
      </c>
      <c r="M25" s="86" t="s">
        <v>38</v>
      </c>
      <c r="N25" s="85">
        <v>0.67986111111111114</v>
      </c>
      <c r="O25" s="86" t="s">
        <v>26</v>
      </c>
      <c r="P25" s="18" t="str">
        <f t="shared" si="11"/>
        <v>OK</v>
      </c>
      <c r="Q25" s="17">
        <f t="shared" si="12"/>
        <v>2.0138888888888928E-2</v>
      </c>
      <c r="R25" s="17">
        <f t="shared" si="13"/>
        <v>1.388888888888884E-3</v>
      </c>
      <c r="S25" s="17">
        <f t="shared" si="14"/>
        <v>2.1527777777777812E-2</v>
      </c>
      <c r="T25" s="17">
        <f t="shared" si="18"/>
        <v>2.0833333333333259E-3</v>
      </c>
      <c r="U25" s="18">
        <v>17.399999999999999</v>
      </c>
      <c r="V25" s="18">
        <f>INDEX('Počty dní'!F:J,MATCH(E25,'Počty dní'!H:H,0),4)</f>
        <v>47</v>
      </c>
      <c r="W25" s="88">
        <f t="shared" si="15"/>
        <v>817.8</v>
      </c>
      <c r="Z25" s="20"/>
      <c r="AA25" s="20"/>
    </row>
    <row r="26" spans="1:27" ht="15.75" thickBot="1" x14ac:dyDescent="0.3">
      <c r="A26" s="80">
        <v>402</v>
      </c>
      <c r="B26" s="18">
        <v>4102</v>
      </c>
      <c r="C26" s="18" t="s">
        <v>21</v>
      </c>
      <c r="D26" s="18"/>
      <c r="E26" s="81" t="str">
        <f t="shared" si="16"/>
        <v>X</v>
      </c>
      <c r="F26" s="18" t="s">
        <v>71</v>
      </c>
      <c r="G26" s="218">
        <v>25</v>
      </c>
      <c r="H26" s="18" t="str">
        <f t="shared" si="17"/>
        <v>XXX181/25</v>
      </c>
      <c r="I26" s="82" t="s">
        <v>28</v>
      </c>
      <c r="J26" s="83" t="s">
        <v>28</v>
      </c>
      <c r="K26" s="84">
        <v>0.69236111111111109</v>
      </c>
      <c r="L26" s="85">
        <v>0.6958333333333333</v>
      </c>
      <c r="M26" s="86" t="s">
        <v>26</v>
      </c>
      <c r="N26" s="85">
        <v>0.73472222222222217</v>
      </c>
      <c r="O26" s="87" t="s">
        <v>39</v>
      </c>
      <c r="P26" s="61"/>
      <c r="Q26" s="17">
        <f t="shared" si="12"/>
        <v>3.8888888888888862E-2</v>
      </c>
      <c r="R26" s="17">
        <f t="shared" si="13"/>
        <v>3.4722222222222099E-3</v>
      </c>
      <c r="S26" s="17">
        <f t="shared" si="14"/>
        <v>4.2361111111111072E-2</v>
      </c>
      <c r="T26" s="17">
        <f t="shared" si="18"/>
        <v>1.2499999999999956E-2</v>
      </c>
      <c r="U26" s="18">
        <v>33.4</v>
      </c>
      <c r="V26" s="18">
        <f>INDEX('Počty dní'!F:J,MATCH(E26,'Počty dní'!H:H,0),4)</f>
        <v>47</v>
      </c>
      <c r="W26" s="88">
        <f t="shared" si="15"/>
        <v>1569.8</v>
      </c>
      <c r="Z26" s="20"/>
      <c r="AA26" s="20"/>
    </row>
    <row r="27" spans="1:27" ht="15.75" thickBot="1" x14ac:dyDescent="0.3">
      <c r="A27" s="69" t="str">
        <f ca="1">CONCATENATE(INDIRECT("R[-3]C[0]",FALSE),"celkem")</f>
        <v>402celkem</v>
      </c>
      <c r="B27" s="37"/>
      <c r="C27" s="37" t="str">
        <f ca="1">INDIRECT("R[-1]C[12]",FALSE)</f>
        <v>Přibyslav,,Bechyňovo nám.</v>
      </c>
      <c r="D27" s="38"/>
      <c r="E27" s="37"/>
      <c r="F27" s="38"/>
      <c r="G27" s="219"/>
      <c r="H27" s="39"/>
      <c r="I27" s="40"/>
      <c r="J27" s="41" t="str">
        <f ca="1">INDIRECT("R[-2]C[0]",FALSE)</f>
        <v>S</v>
      </c>
      <c r="K27" s="42"/>
      <c r="L27" s="59"/>
      <c r="M27" s="43"/>
      <c r="N27" s="59"/>
      <c r="O27" s="44"/>
      <c r="P27" s="37"/>
      <c r="Q27" s="45">
        <f>SUM(Q14:Q26)</f>
        <v>0.31944444444444459</v>
      </c>
      <c r="R27" s="45">
        <f t="shared" ref="R27:T27" si="19">SUM(R14:R26)</f>
        <v>2.4999999999999911E-2</v>
      </c>
      <c r="S27" s="45">
        <f t="shared" si="19"/>
        <v>0.3444444444444445</v>
      </c>
      <c r="T27" s="45">
        <f t="shared" si="19"/>
        <v>0.20972222222222212</v>
      </c>
      <c r="U27" s="46">
        <f>SUM(U14:U26)</f>
        <v>276.60000000000002</v>
      </c>
      <c r="V27" s="47"/>
      <c r="W27" s="48">
        <f>SUM(W14:W26)</f>
        <v>13000.199999999999</v>
      </c>
      <c r="Z27" s="20"/>
      <c r="AA27" s="20"/>
    </row>
    <row r="28" spans="1:27" x14ac:dyDescent="0.25">
      <c r="A28" s="70"/>
      <c r="D28" s="49"/>
      <c r="F28" s="49"/>
      <c r="H28" s="50"/>
      <c r="I28" s="51"/>
      <c r="J28" s="52"/>
      <c r="K28" s="53"/>
      <c r="L28" s="60"/>
      <c r="M28" s="54"/>
      <c r="N28" s="60"/>
      <c r="O28" s="55"/>
      <c r="Q28" s="56"/>
      <c r="R28" s="56"/>
      <c r="S28" s="56"/>
      <c r="T28" s="56"/>
      <c r="U28" s="53"/>
      <c r="W28" s="53"/>
      <c r="Z28" s="20"/>
      <c r="AA28" s="20"/>
    </row>
    <row r="29" spans="1:27" ht="15.75" thickBot="1" x14ac:dyDescent="0.3">
      <c r="I29" s="54"/>
      <c r="J29" s="20"/>
      <c r="Z29" s="20"/>
      <c r="AA29" s="20"/>
    </row>
    <row r="30" spans="1:27" x14ac:dyDescent="0.25">
      <c r="A30" s="72">
        <v>403</v>
      </c>
      <c r="B30" s="57">
        <v>4103</v>
      </c>
      <c r="C30" s="57" t="s">
        <v>21</v>
      </c>
      <c r="D30" s="57"/>
      <c r="E30" s="73" t="str">
        <f t="shared" ref="E30:E44" si="20">CONCATENATE(C30,D30)</f>
        <v>X</v>
      </c>
      <c r="F30" s="57" t="s">
        <v>33</v>
      </c>
      <c r="G30" s="217"/>
      <c r="H30" s="57" t="str">
        <f t="shared" ref="H30:H44" si="21">CONCATENATE(F30,"/",G30)</f>
        <v>přejezd/</v>
      </c>
      <c r="I30" s="74"/>
      <c r="J30" s="75" t="s">
        <v>27</v>
      </c>
      <c r="K30" s="76">
        <v>0.18194444444444444</v>
      </c>
      <c r="L30" s="77">
        <v>0.18194444444444444</v>
      </c>
      <c r="M30" s="78" t="s">
        <v>38</v>
      </c>
      <c r="N30" s="77">
        <v>0.18680555555555556</v>
      </c>
      <c r="O30" s="78" t="s">
        <v>41</v>
      </c>
      <c r="P30" s="57" t="str">
        <f t="shared" ref="P30:P43" si="22">IF(M31=O30,"OK","POZOR")</f>
        <v>OK</v>
      </c>
      <c r="Q30" s="58">
        <f t="shared" ref="Q30:Q44" si="23">IF(ISNUMBER(G30),N30-L30,IF(F30="přejezd",N30-L30,0))</f>
        <v>4.8611111111111216E-3</v>
      </c>
      <c r="R30" s="58">
        <f t="shared" ref="R30:R44" si="24">IF(ISNUMBER(G30),L30-K30,0)</f>
        <v>0</v>
      </c>
      <c r="S30" s="58">
        <f t="shared" ref="S30:S44" si="25">Q30+R30</f>
        <v>4.8611111111111216E-3</v>
      </c>
      <c r="T30" s="58"/>
      <c r="U30" s="57">
        <v>0</v>
      </c>
      <c r="V30" s="57">
        <f>INDEX('Počty dní'!F:J,MATCH(E30,'Počty dní'!H:H,0),4)</f>
        <v>47</v>
      </c>
      <c r="W30" s="79">
        <f t="shared" ref="W30:W44" si="26">V30*U30</f>
        <v>0</v>
      </c>
      <c r="Z30" s="20"/>
      <c r="AA30" s="20"/>
    </row>
    <row r="31" spans="1:27" x14ac:dyDescent="0.25">
      <c r="A31" s="80">
        <v>403</v>
      </c>
      <c r="B31" s="18">
        <v>4103</v>
      </c>
      <c r="C31" s="18" t="s">
        <v>21</v>
      </c>
      <c r="D31" s="18"/>
      <c r="E31" s="81" t="str">
        <f t="shared" si="20"/>
        <v>X</v>
      </c>
      <c r="F31" s="18" t="s">
        <v>77</v>
      </c>
      <c r="G31" s="218">
        <v>51</v>
      </c>
      <c r="H31" s="18" t="str">
        <f t="shared" si="21"/>
        <v>XXX210/51</v>
      </c>
      <c r="I31" s="82" t="s">
        <v>28</v>
      </c>
      <c r="J31" s="83" t="s">
        <v>27</v>
      </c>
      <c r="K31" s="84">
        <v>0.1875</v>
      </c>
      <c r="L31" s="85">
        <v>0.18819444444444444</v>
      </c>
      <c r="M31" s="86" t="s">
        <v>41</v>
      </c>
      <c r="N31" s="85">
        <v>0.19444444444444445</v>
      </c>
      <c r="O31" s="86" t="s">
        <v>38</v>
      </c>
      <c r="P31" s="18" t="str">
        <f t="shared" si="22"/>
        <v>OK</v>
      </c>
      <c r="Q31" s="17">
        <f t="shared" si="23"/>
        <v>6.2500000000000056E-3</v>
      </c>
      <c r="R31" s="17">
        <f t="shared" si="24"/>
        <v>6.9444444444444198E-4</v>
      </c>
      <c r="S31" s="17">
        <f t="shared" si="25"/>
        <v>6.9444444444444475E-3</v>
      </c>
      <c r="T31" s="17">
        <f t="shared" ref="T31:T44" si="27">K31-N30</f>
        <v>6.9444444444444198E-4</v>
      </c>
      <c r="U31" s="18">
        <v>5.8</v>
      </c>
      <c r="V31" s="18">
        <f>INDEX('Počty dní'!F:J,MATCH(E31,'Počty dní'!H:H,0),4)</f>
        <v>47</v>
      </c>
      <c r="W31" s="88">
        <f t="shared" si="26"/>
        <v>272.59999999999997</v>
      </c>
      <c r="Z31" s="20"/>
      <c r="AA31" s="20"/>
    </row>
    <row r="32" spans="1:27" x14ac:dyDescent="0.25">
      <c r="A32" s="80">
        <v>403</v>
      </c>
      <c r="B32" s="18">
        <v>4103</v>
      </c>
      <c r="C32" s="18" t="s">
        <v>21</v>
      </c>
      <c r="D32" s="18"/>
      <c r="E32" s="81" t="str">
        <f t="shared" si="20"/>
        <v>X</v>
      </c>
      <c r="F32" s="18" t="s">
        <v>71</v>
      </c>
      <c r="G32" s="218">
        <v>1</v>
      </c>
      <c r="H32" s="18" t="str">
        <f t="shared" si="21"/>
        <v>XXX181/1</v>
      </c>
      <c r="I32" s="82" t="s">
        <v>28</v>
      </c>
      <c r="J32" s="83" t="s">
        <v>27</v>
      </c>
      <c r="K32" s="84">
        <v>0.1986111111111111</v>
      </c>
      <c r="L32" s="85">
        <v>0.19930555555555554</v>
      </c>
      <c r="M32" s="86" t="s">
        <v>38</v>
      </c>
      <c r="N32" s="85">
        <v>0.21666666666666667</v>
      </c>
      <c r="O32" s="87" t="s">
        <v>39</v>
      </c>
      <c r="P32" s="18" t="str">
        <f t="shared" si="22"/>
        <v>OK</v>
      </c>
      <c r="Q32" s="17">
        <f t="shared" si="23"/>
        <v>1.7361111111111133E-2</v>
      </c>
      <c r="R32" s="17">
        <f t="shared" si="24"/>
        <v>6.9444444444444198E-4</v>
      </c>
      <c r="S32" s="17">
        <f t="shared" si="25"/>
        <v>1.8055555555555575E-2</v>
      </c>
      <c r="T32" s="17">
        <f t="shared" si="27"/>
        <v>4.1666666666666519E-3</v>
      </c>
      <c r="U32" s="18">
        <v>16</v>
      </c>
      <c r="V32" s="18">
        <f>INDEX('Počty dní'!F:J,MATCH(E32,'Počty dní'!H:H,0),4)</f>
        <v>47</v>
      </c>
      <c r="W32" s="88">
        <f t="shared" si="26"/>
        <v>752</v>
      </c>
      <c r="Z32" s="20"/>
      <c r="AA32" s="20"/>
    </row>
    <row r="33" spans="1:27" x14ac:dyDescent="0.25">
      <c r="A33" s="80">
        <v>403</v>
      </c>
      <c r="B33" s="18">
        <v>4103</v>
      </c>
      <c r="C33" s="18" t="s">
        <v>21</v>
      </c>
      <c r="D33" s="18"/>
      <c r="E33" s="81" t="str">
        <f t="shared" si="20"/>
        <v>X</v>
      </c>
      <c r="F33" s="18" t="s">
        <v>71</v>
      </c>
      <c r="G33" s="218">
        <v>6</v>
      </c>
      <c r="H33" s="18" t="str">
        <f t="shared" si="21"/>
        <v>XXX181/6</v>
      </c>
      <c r="I33" s="82" t="s">
        <v>27</v>
      </c>
      <c r="J33" s="83" t="s">
        <v>27</v>
      </c>
      <c r="K33" s="84">
        <v>0.22222222222222221</v>
      </c>
      <c r="L33" s="85">
        <v>0.22361111111111109</v>
      </c>
      <c r="M33" s="87" t="s">
        <v>39</v>
      </c>
      <c r="N33" s="85">
        <v>0.26319444444444445</v>
      </c>
      <c r="O33" s="86" t="s">
        <v>26</v>
      </c>
      <c r="P33" s="18" t="str">
        <f t="shared" si="22"/>
        <v>OK</v>
      </c>
      <c r="Q33" s="17">
        <f t="shared" si="23"/>
        <v>3.9583333333333359E-2</v>
      </c>
      <c r="R33" s="17">
        <f t="shared" si="24"/>
        <v>1.388888888888884E-3</v>
      </c>
      <c r="S33" s="17">
        <f t="shared" si="25"/>
        <v>4.0972222222222243E-2</v>
      </c>
      <c r="T33" s="17">
        <f t="shared" si="27"/>
        <v>5.5555555555555358E-3</v>
      </c>
      <c r="U33" s="18">
        <v>33.4</v>
      </c>
      <c r="V33" s="18">
        <f>INDEX('Počty dní'!F:J,MATCH(E33,'Počty dní'!H:H,0),4)</f>
        <v>47</v>
      </c>
      <c r="W33" s="88">
        <f t="shared" si="26"/>
        <v>1569.8</v>
      </c>
      <c r="Z33" s="20"/>
      <c r="AA33" s="20"/>
    </row>
    <row r="34" spans="1:27" x14ac:dyDescent="0.25">
      <c r="A34" s="80">
        <v>403</v>
      </c>
      <c r="B34" s="18">
        <v>4103</v>
      </c>
      <c r="C34" s="18" t="s">
        <v>21</v>
      </c>
      <c r="D34" s="18"/>
      <c r="E34" s="81" t="str">
        <f t="shared" si="20"/>
        <v>X</v>
      </c>
      <c r="F34" s="18" t="s">
        <v>71</v>
      </c>
      <c r="G34" s="218">
        <v>7</v>
      </c>
      <c r="H34" s="18" t="str">
        <f t="shared" si="21"/>
        <v>XXX181/7</v>
      </c>
      <c r="I34" s="82" t="s">
        <v>28</v>
      </c>
      <c r="J34" s="83" t="s">
        <v>27</v>
      </c>
      <c r="K34" s="84">
        <v>0.27569444444444446</v>
      </c>
      <c r="L34" s="85">
        <v>0.27916666666666667</v>
      </c>
      <c r="M34" s="86" t="s">
        <v>26</v>
      </c>
      <c r="N34" s="85">
        <v>0.31805555555555554</v>
      </c>
      <c r="O34" s="87" t="s">
        <v>39</v>
      </c>
      <c r="P34" s="18" t="str">
        <f t="shared" si="22"/>
        <v>OK</v>
      </c>
      <c r="Q34" s="17">
        <f t="shared" si="23"/>
        <v>3.8888888888888862E-2</v>
      </c>
      <c r="R34" s="17">
        <f t="shared" si="24"/>
        <v>3.4722222222222099E-3</v>
      </c>
      <c r="S34" s="17">
        <f t="shared" si="25"/>
        <v>4.2361111111111072E-2</v>
      </c>
      <c r="T34" s="17">
        <f t="shared" si="27"/>
        <v>1.2500000000000011E-2</v>
      </c>
      <c r="U34" s="18">
        <v>33.4</v>
      </c>
      <c r="V34" s="18">
        <f>INDEX('Počty dní'!F:J,MATCH(E34,'Počty dní'!H:H,0),4)</f>
        <v>47</v>
      </c>
      <c r="W34" s="88">
        <f t="shared" si="26"/>
        <v>1569.8</v>
      </c>
      <c r="Z34" s="20"/>
      <c r="AA34" s="20"/>
    </row>
    <row r="35" spans="1:27" x14ac:dyDescent="0.25">
      <c r="A35" s="80">
        <v>403</v>
      </c>
      <c r="B35" s="18">
        <v>4103</v>
      </c>
      <c r="C35" s="18" t="s">
        <v>21</v>
      </c>
      <c r="D35" s="18"/>
      <c r="E35" s="81" t="str">
        <f t="shared" si="20"/>
        <v>X</v>
      </c>
      <c r="F35" s="18" t="s">
        <v>71</v>
      </c>
      <c r="G35" s="218">
        <v>14</v>
      </c>
      <c r="H35" s="18" t="str">
        <f t="shared" si="21"/>
        <v>XXX181/14</v>
      </c>
      <c r="I35" s="82" t="s">
        <v>28</v>
      </c>
      <c r="J35" s="83" t="s">
        <v>27</v>
      </c>
      <c r="K35" s="84">
        <v>0.36805555555555558</v>
      </c>
      <c r="L35" s="85">
        <v>0.36944444444444446</v>
      </c>
      <c r="M35" s="87" t="s">
        <v>39</v>
      </c>
      <c r="N35" s="85">
        <v>0.40902777777777777</v>
      </c>
      <c r="O35" s="86" t="s">
        <v>26</v>
      </c>
      <c r="P35" s="18" t="str">
        <f t="shared" si="22"/>
        <v>OK</v>
      </c>
      <c r="Q35" s="17">
        <f t="shared" si="23"/>
        <v>3.9583333333333304E-2</v>
      </c>
      <c r="R35" s="17">
        <f t="shared" si="24"/>
        <v>1.388888888888884E-3</v>
      </c>
      <c r="S35" s="17">
        <f t="shared" si="25"/>
        <v>4.0972222222222188E-2</v>
      </c>
      <c r="T35" s="17">
        <f t="shared" si="27"/>
        <v>5.0000000000000044E-2</v>
      </c>
      <c r="U35" s="18">
        <v>33.4</v>
      </c>
      <c r="V35" s="18">
        <f>INDEX('Počty dní'!F:J,MATCH(E35,'Počty dní'!H:H,0),4)</f>
        <v>47</v>
      </c>
      <c r="W35" s="88">
        <f t="shared" si="26"/>
        <v>1569.8</v>
      </c>
      <c r="Z35" s="20"/>
      <c r="AA35" s="20"/>
    </row>
    <row r="36" spans="1:27" x14ac:dyDescent="0.25">
      <c r="A36" s="80">
        <v>403</v>
      </c>
      <c r="B36" s="18">
        <v>4103</v>
      </c>
      <c r="C36" s="18" t="s">
        <v>21</v>
      </c>
      <c r="D36" s="18"/>
      <c r="E36" s="81" t="str">
        <f t="shared" si="20"/>
        <v>X</v>
      </c>
      <c r="F36" s="18" t="s">
        <v>71</v>
      </c>
      <c r="G36" s="218">
        <v>15</v>
      </c>
      <c r="H36" s="18" t="str">
        <f t="shared" si="21"/>
        <v>XXX181/15</v>
      </c>
      <c r="I36" s="82" t="s">
        <v>27</v>
      </c>
      <c r="J36" s="83" t="s">
        <v>27</v>
      </c>
      <c r="K36" s="84">
        <v>0.56944444444444442</v>
      </c>
      <c r="L36" s="85">
        <v>0.5708333333333333</v>
      </c>
      <c r="M36" s="86" t="s">
        <v>26</v>
      </c>
      <c r="N36" s="85">
        <v>0.59861111111111109</v>
      </c>
      <c r="O36" s="86" t="s">
        <v>43</v>
      </c>
      <c r="P36" s="18" t="str">
        <f t="shared" si="22"/>
        <v>OK</v>
      </c>
      <c r="Q36" s="17">
        <f t="shared" si="23"/>
        <v>2.777777777777779E-2</v>
      </c>
      <c r="R36" s="17">
        <f t="shared" si="24"/>
        <v>1.388888888888884E-3</v>
      </c>
      <c r="S36" s="17">
        <f t="shared" si="25"/>
        <v>2.9166666666666674E-2</v>
      </c>
      <c r="T36" s="17">
        <f t="shared" si="27"/>
        <v>0.16041666666666665</v>
      </c>
      <c r="U36" s="18">
        <v>23.8</v>
      </c>
      <c r="V36" s="18">
        <f>INDEX('Počty dní'!F:J,MATCH(E36,'Počty dní'!H:H,0),4)</f>
        <v>47</v>
      </c>
      <c r="W36" s="88">
        <f t="shared" si="26"/>
        <v>1118.6000000000001</v>
      </c>
      <c r="Z36" s="20"/>
      <c r="AA36" s="20"/>
    </row>
    <row r="37" spans="1:27" x14ac:dyDescent="0.25">
      <c r="A37" s="80">
        <v>403</v>
      </c>
      <c r="B37" s="18">
        <v>4103</v>
      </c>
      <c r="C37" s="18" t="s">
        <v>21</v>
      </c>
      <c r="D37" s="18"/>
      <c r="E37" s="81" t="str">
        <f t="shared" si="20"/>
        <v>X</v>
      </c>
      <c r="F37" s="18" t="s">
        <v>71</v>
      </c>
      <c r="G37" s="218">
        <v>54</v>
      </c>
      <c r="H37" s="18" t="str">
        <f t="shared" si="21"/>
        <v>XXX181/54</v>
      </c>
      <c r="I37" s="82" t="s">
        <v>28</v>
      </c>
      <c r="J37" s="83" t="s">
        <v>27</v>
      </c>
      <c r="K37" s="84">
        <v>0.59861111111111109</v>
      </c>
      <c r="L37" s="85">
        <v>0.59930555555555554</v>
      </c>
      <c r="M37" s="87" t="s">
        <v>43</v>
      </c>
      <c r="N37" s="85">
        <v>0.60277777777777775</v>
      </c>
      <c r="O37" s="86" t="s">
        <v>38</v>
      </c>
      <c r="P37" s="18" t="str">
        <f t="shared" si="22"/>
        <v>OK</v>
      </c>
      <c r="Q37" s="17">
        <f t="shared" si="23"/>
        <v>3.4722222222222099E-3</v>
      </c>
      <c r="R37" s="17">
        <f t="shared" si="24"/>
        <v>6.9444444444444198E-4</v>
      </c>
      <c r="S37" s="17">
        <f t="shared" si="25"/>
        <v>4.1666666666666519E-3</v>
      </c>
      <c r="T37" s="17">
        <f t="shared" si="27"/>
        <v>0</v>
      </c>
      <c r="U37" s="18">
        <v>4.5</v>
      </c>
      <c r="V37" s="18">
        <f>INDEX('Počty dní'!F:J,MATCH(E37,'Počty dní'!H:H,0),4)</f>
        <v>47</v>
      </c>
      <c r="W37" s="88">
        <f t="shared" si="26"/>
        <v>211.5</v>
      </c>
      <c r="Z37" s="20"/>
      <c r="AA37" s="20"/>
    </row>
    <row r="38" spans="1:27" x14ac:dyDescent="0.25">
      <c r="A38" s="80">
        <v>403</v>
      </c>
      <c r="B38" s="18">
        <v>4103</v>
      </c>
      <c r="C38" s="18" t="s">
        <v>21</v>
      </c>
      <c r="D38" s="18"/>
      <c r="E38" s="81" t="str">
        <f t="shared" si="20"/>
        <v>X</v>
      </c>
      <c r="F38" s="18" t="s">
        <v>73</v>
      </c>
      <c r="G38" s="218">
        <v>8</v>
      </c>
      <c r="H38" s="18" t="str">
        <f t="shared" si="21"/>
        <v>XXX183/8</v>
      </c>
      <c r="I38" s="82" t="s">
        <v>28</v>
      </c>
      <c r="J38" s="83" t="s">
        <v>27</v>
      </c>
      <c r="K38" s="84">
        <v>0.60902777777777783</v>
      </c>
      <c r="L38" s="85">
        <v>0.61249999999999993</v>
      </c>
      <c r="M38" s="86" t="s">
        <v>38</v>
      </c>
      <c r="N38" s="85">
        <v>0.625</v>
      </c>
      <c r="O38" s="86" t="s">
        <v>36</v>
      </c>
      <c r="P38" s="18" t="str">
        <f t="shared" si="22"/>
        <v>OK</v>
      </c>
      <c r="Q38" s="17">
        <f t="shared" si="23"/>
        <v>1.2500000000000067E-2</v>
      </c>
      <c r="R38" s="17">
        <f t="shared" si="24"/>
        <v>3.4722222222220989E-3</v>
      </c>
      <c r="S38" s="17">
        <f t="shared" si="25"/>
        <v>1.5972222222222165E-2</v>
      </c>
      <c r="T38" s="17">
        <f t="shared" si="27"/>
        <v>6.2500000000000888E-3</v>
      </c>
      <c r="U38" s="18">
        <v>11.4</v>
      </c>
      <c r="V38" s="18">
        <f>INDEX('Počty dní'!F:J,MATCH(E38,'Počty dní'!H:H,0),4)</f>
        <v>47</v>
      </c>
      <c r="W38" s="88">
        <f t="shared" si="26"/>
        <v>535.80000000000007</v>
      </c>
      <c r="Z38" s="20"/>
      <c r="AA38" s="20"/>
    </row>
    <row r="39" spans="1:27" x14ac:dyDescent="0.25">
      <c r="A39" s="80">
        <v>403</v>
      </c>
      <c r="B39" s="18">
        <v>4103</v>
      </c>
      <c r="C39" s="18" t="s">
        <v>21</v>
      </c>
      <c r="D39" s="18"/>
      <c r="E39" s="81" t="str">
        <f t="shared" si="20"/>
        <v>X</v>
      </c>
      <c r="F39" s="18" t="s">
        <v>75</v>
      </c>
      <c r="G39" s="218">
        <v>6</v>
      </c>
      <c r="H39" s="18" t="str">
        <f t="shared" si="21"/>
        <v>XXX184/6</v>
      </c>
      <c r="I39" s="82" t="s">
        <v>28</v>
      </c>
      <c r="J39" s="83" t="s">
        <v>27</v>
      </c>
      <c r="K39" s="84">
        <v>0.625</v>
      </c>
      <c r="L39" s="85">
        <v>0.62847222222222221</v>
      </c>
      <c r="M39" s="86" t="s">
        <v>36</v>
      </c>
      <c r="N39" s="85">
        <v>0.6479166666666667</v>
      </c>
      <c r="O39" s="86" t="s">
        <v>26</v>
      </c>
      <c r="P39" s="18" t="str">
        <f t="shared" si="22"/>
        <v>OK</v>
      </c>
      <c r="Q39" s="17">
        <f t="shared" si="23"/>
        <v>1.9444444444444486E-2</v>
      </c>
      <c r="R39" s="17">
        <f t="shared" si="24"/>
        <v>3.4722222222222099E-3</v>
      </c>
      <c r="S39" s="17">
        <f t="shared" si="25"/>
        <v>2.2916666666666696E-2</v>
      </c>
      <c r="T39" s="17">
        <f t="shared" si="27"/>
        <v>0</v>
      </c>
      <c r="U39" s="18">
        <v>17.399999999999999</v>
      </c>
      <c r="V39" s="18">
        <f>INDEX('Počty dní'!F:J,MATCH(E39,'Počty dní'!H:H,0),4)</f>
        <v>47</v>
      </c>
      <c r="W39" s="88">
        <f t="shared" si="26"/>
        <v>817.8</v>
      </c>
      <c r="Z39" s="20"/>
      <c r="AA39" s="20"/>
    </row>
    <row r="40" spans="1:27" x14ac:dyDescent="0.25">
      <c r="A40" s="80">
        <v>403</v>
      </c>
      <c r="B40" s="18">
        <v>4103</v>
      </c>
      <c r="C40" s="18" t="s">
        <v>21</v>
      </c>
      <c r="D40" s="18"/>
      <c r="E40" s="81" t="str">
        <f t="shared" si="20"/>
        <v>X</v>
      </c>
      <c r="F40" s="18" t="s">
        <v>71</v>
      </c>
      <c r="G40" s="218">
        <v>23</v>
      </c>
      <c r="H40" s="18" t="str">
        <f t="shared" si="21"/>
        <v>XXX181/23</v>
      </c>
      <c r="I40" s="82" t="s">
        <v>27</v>
      </c>
      <c r="J40" s="83" t="s">
        <v>27</v>
      </c>
      <c r="K40" s="84">
        <v>0.65069444444444446</v>
      </c>
      <c r="L40" s="85">
        <v>0.65416666666666667</v>
      </c>
      <c r="M40" s="86" t="s">
        <v>26</v>
      </c>
      <c r="N40" s="85">
        <v>0.69305555555555554</v>
      </c>
      <c r="O40" s="87" t="s">
        <v>39</v>
      </c>
      <c r="P40" s="18" t="str">
        <f t="shared" si="22"/>
        <v>OK</v>
      </c>
      <c r="Q40" s="17">
        <f t="shared" si="23"/>
        <v>3.8888888888888862E-2</v>
      </c>
      <c r="R40" s="17">
        <f t="shared" si="24"/>
        <v>3.4722222222222099E-3</v>
      </c>
      <c r="S40" s="17">
        <f t="shared" si="25"/>
        <v>4.2361111111111072E-2</v>
      </c>
      <c r="T40" s="17">
        <f t="shared" si="27"/>
        <v>2.7777777777777679E-3</v>
      </c>
      <c r="U40" s="18">
        <v>33.4</v>
      </c>
      <c r="V40" s="18">
        <f>INDEX('Počty dní'!F:J,MATCH(E40,'Počty dní'!H:H,0),4)</f>
        <v>47</v>
      </c>
      <c r="W40" s="88">
        <f t="shared" si="26"/>
        <v>1569.8</v>
      </c>
      <c r="Z40" s="20"/>
      <c r="AA40" s="20"/>
    </row>
    <row r="41" spans="1:27" x14ac:dyDescent="0.25">
      <c r="A41" s="80">
        <v>403</v>
      </c>
      <c r="B41" s="18">
        <v>4103</v>
      </c>
      <c r="C41" s="18" t="s">
        <v>21</v>
      </c>
      <c r="D41" s="18"/>
      <c r="E41" s="81" t="str">
        <f t="shared" si="20"/>
        <v>X</v>
      </c>
      <c r="F41" s="18" t="s">
        <v>71</v>
      </c>
      <c r="G41" s="218">
        <v>28</v>
      </c>
      <c r="H41" s="18" t="str">
        <f t="shared" si="21"/>
        <v>XXX181/28</v>
      </c>
      <c r="I41" s="82" t="s">
        <v>28</v>
      </c>
      <c r="J41" s="83" t="s">
        <v>27</v>
      </c>
      <c r="K41" s="84">
        <v>0.76388888888888884</v>
      </c>
      <c r="L41" s="85">
        <v>0.76527777777777783</v>
      </c>
      <c r="M41" s="87" t="s">
        <v>39</v>
      </c>
      <c r="N41" s="85">
        <v>0.80486111111111114</v>
      </c>
      <c r="O41" s="86" t="s">
        <v>26</v>
      </c>
      <c r="P41" s="18" t="str">
        <f t="shared" si="22"/>
        <v>OK</v>
      </c>
      <c r="Q41" s="17">
        <f t="shared" si="23"/>
        <v>3.9583333333333304E-2</v>
      </c>
      <c r="R41" s="17">
        <f t="shared" si="24"/>
        <v>1.388888888888995E-3</v>
      </c>
      <c r="S41" s="17">
        <f t="shared" si="25"/>
        <v>4.0972222222222299E-2</v>
      </c>
      <c r="T41" s="17">
        <f t="shared" si="27"/>
        <v>7.0833333333333304E-2</v>
      </c>
      <c r="U41" s="18">
        <v>33.4</v>
      </c>
      <c r="V41" s="18">
        <f>INDEX('Počty dní'!F:J,MATCH(E41,'Počty dní'!H:H,0),4)</f>
        <v>47</v>
      </c>
      <c r="W41" s="88">
        <f t="shared" si="26"/>
        <v>1569.8</v>
      </c>
      <c r="Z41" s="20"/>
      <c r="AA41" s="20"/>
    </row>
    <row r="42" spans="1:27" x14ac:dyDescent="0.25">
      <c r="A42" s="80">
        <v>403</v>
      </c>
      <c r="B42" s="18">
        <v>4103</v>
      </c>
      <c r="C42" s="18" t="s">
        <v>21</v>
      </c>
      <c r="D42" s="18"/>
      <c r="E42" s="81" t="str">
        <f t="shared" si="20"/>
        <v>X</v>
      </c>
      <c r="F42" s="18" t="s">
        <v>71</v>
      </c>
      <c r="G42" s="218">
        <v>31</v>
      </c>
      <c r="H42" s="18" t="str">
        <f t="shared" si="21"/>
        <v>XXX181/31</v>
      </c>
      <c r="I42" s="82" t="s">
        <v>28</v>
      </c>
      <c r="J42" s="83" t="s">
        <v>27</v>
      </c>
      <c r="K42" s="84">
        <v>0.83819444444444446</v>
      </c>
      <c r="L42" s="85">
        <v>0.84166666666666667</v>
      </c>
      <c r="M42" s="86" t="s">
        <v>26</v>
      </c>
      <c r="N42" s="85">
        <v>0.8618055555555556</v>
      </c>
      <c r="O42" s="86" t="s">
        <v>38</v>
      </c>
      <c r="P42" s="18" t="str">
        <f t="shared" si="22"/>
        <v>OK</v>
      </c>
      <c r="Q42" s="17">
        <f t="shared" si="23"/>
        <v>2.0138888888888928E-2</v>
      </c>
      <c r="R42" s="17">
        <f t="shared" si="24"/>
        <v>3.4722222222222099E-3</v>
      </c>
      <c r="S42" s="17">
        <f t="shared" si="25"/>
        <v>2.3611111111111138E-2</v>
      </c>
      <c r="T42" s="17">
        <f t="shared" si="27"/>
        <v>3.3333333333333326E-2</v>
      </c>
      <c r="U42" s="18">
        <v>17.399999999999999</v>
      </c>
      <c r="V42" s="18">
        <f>INDEX('Počty dní'!F:J,MATCH(E42,'Počty dní'!H:H,0),4)</f>
        <v>47</v>
      </c>
      <c r="W42" s="88">
        <f t="shared" si="26"/>
        <v>817.8</v>
      </c>
      <c r="Z42" s="20"/>
      <c r="AA42" s="20"/>
    </row>
    <row r="43" spans="1:27" x14ac:dyDescent="0.25">
      <c r="A43" s="80">
        <v>403</v>
      </c>
      <c r="B43" s="18">
        <v>4103</v>
      </c>
      <c r="C43" s="18" t="s">
        <v>21</v>
      </c>
      <c r="D43" s="18"/>
      <c r="E43" s="81" t="str">
        <f t="shared" si="20"/>
        <v>X</v>
      </c>
      <c r="F43" s="18" t="s">
        <v>71</v>
      </c>
      <c r="G43" s="218">
        <v>30</v>
      </c>
      <c r="H43" s="18" t="str">
        <f t="shared" si="21"/>
        <v>XXX181/30</v>
      </c>
      <c r="I43" s="82" t="s">
        <v>28</v>
      </c>
      <c r="J43" s="83" t="s">
        <v>27</v>
      </c>
      <c r="K43" s="84">
        <v>0.86597222222222225</v>
      </c>
      <c r="L43" s="85">
        <v>0.86805555555555547</v>
      </c>
      <c r="M43" s="86" t="s">
        <v>38</v>
      </c>
      <c r="N43" s="85">
        <v>0.8881944444444444</v>
      </c>
      <c r="O43" s="86" t="s">
        <v>26</v>
      </c>
      <c r="P43" s="18" t="str">
        <f t="shared" si="22"/>
        <v>OK</v>
      </c>
      <c r="Q43" s="17">
        <f t="shared" si="23"/>
        <v>2.0138888888888928E-2</v>
      </c>
      <c r="R43" s="17">
        <f t="shared" si="24"/>
        <v>2.0833333333332149E-3</v>
      </c>
      <c r="S43" s="17">
        <f t="shared" si="25"/>
        <v>2.2222222222222143E-2</v>
      </c>
      <c r="T43" s="17">
        <f t="shared" si="27"/>
        <v>4.1666666666666519E-3</v>
      </c>
      <c r="U43" s="18">
        <v>17.399999999999999</v>
      </c>
      <c r="V43" s="18">
        <f>INDEX('Počty dní'!F:J,MATCH(E43,'Počty dní'!H:H,0),4)</f>
        <v>47</v>
      </c>
      <c r="W43" s="88">
        <f t="shared" si="26"/>
        <v>817.8</v>
      </c>
      <c r="Z43" s="20"/>
      <c r="AA43" s="20"/>
    </row>
    <row r="44" spans="1:27" ht="15.75" thickBot="1" x14ac:dyDescent="0.3">
      <c r="A44" s="80">
        <v>403</v>
      </c>
      <c r="B44" s="18">
        <v>4103</v>
      </c>
      <c r="C44" s="18" t="s">
        <v>21</v>
      </c>
      <c r="D44" s="18"/>
      <c r="E44" s="81" t="str">
        <f t="shared" si="20"/>
        <v>X</v>
      </c>
      <c r="F44" s="18" t="s">
        <v>71</v>
      </c>
      <c r="G44" s="218">
        <v>33</v>
      </c>
      <c r="H44" s="18" t="str">
        <f t="shared" si="21"/>
        <v>XXX181/33</v>
      </c>
      <c r="I44" s="82" t="s">
        <v>28</v>
      </c>
      <c r="J44" s="83" t="s">
        <v>27</v>
      </c>
      <c r="K44" s="84">
        <v>0.94097222222222221</v>
      </c>
      <c r="L44" s="85">
        <v>0.94444444444444453</v>
      </c>
      <c r="M44" s="86" t="s">
        <v>26</v>
      </c>
      <c r="N44" s="85">
        <v>0.96458333333333324</v>
      </c>
      <c r="O44" s="86" t="s">
        <v>38</v>
      </c>
      <c r="P44" s="61"/>
      <c r="Q44" s="17">
        <f t="shared" si="23"/>
        <v>2.0138888888888706E-2</v>
      </c>
      <c r="R44" s="17">
        <f t="shared" si="24"/>
        <v>3.4722222222223209E-3</v>
      </c>
      <c r="S44" s="17">
        <f t="shared" si="25"/>
        <v>2.3611111111111027E-2</v>
      </c>
      <c r="T44" s="17">
        <f t="shared" si="27"/>
        <v>5.2777777777777812E-2</v>
      </c>
      <c r="U44" s="18">
        <v>17.399999999999999</v>
      </c>
      <c r="V44" s="18">
        <f>INDEX('Počty dní'!F:J,MATCH(E44,'Počty dní'!H:H,0),4)</f>
        <v>47</v>
      </c>
      <c r="W44" s="88">
        <f t="shared" si="26"/>
        <v>817.8</v>
      </c>
      <c r="Z44" s="20"/>
      <c r="AA44" s="20"/>
    </row>
    <row r="45" spans="1:27" ht="15.75" thickBot="1" x14ac:dyDescent="0.3">
      <c r="A45" s="69" t="str">
        <f ca="1">CONCATENATE(INDIRECT("R[-3]C[0]",FALSE),"celkem")</f>
        <v>403celkem</v>
      </c>
      <c r="B45" s="37"/>
      <c r="C45" s="37" t="str">
        <f ca="1">INDIRECT("R[-1]C[12]",FALSE)</f>
        <v>Polná,,aut.st.</v>
      </c>
      <c r="D45" s="38"/>
      <c r="E45" s="37"/>
      <c r="F45" s="38"/>
      <c r="G45" s="219"/>
      <c r="H45" s="39"/>
      <c r="I45" s="40"/>
      <c r="J45" s="41" t="str">
        <f ca="1">INDIRECT("R[-2]C[0]",FALSE)</f>
        <v>V</v>
      </c>
      <c r="K45" s="42"/>
      <c r="L45" s="59"/>
      <c r="M45" s="43"/>
      <c r="N45" s="59"/>
      <c r="O45" s="44"/>
      <c r="P45" s="37"/>
      <c r="Q45" s="45">
        <f>SUM(Q30:Q44)</f>
        <v>0.34861111111111109</v>
      </c>
      <c r="R45" s="45">
        <f>SUM(R30:R44)</f>
        <v>3.0555555555555447E-2</v>
      </c>
      <c r="S45" s="45">
        <f>SUM(S30:S44)</f>
        <v>0.37916666666666654</v>
      </c>
      <c r="T45" s="45">
        <f>SUM(T30:T44)</f>
        <v>0.40347222222222229</v>
      </c>
      <c r="U45" s="46">
        <f>SUM(U30:U44)</f>
        <v>298.09999999999997</v>
      </c>
      <c r="V45" s="47"/>
      <c r="W45" s="48">
        <f>SUM(W30:W44)</f>
        <v>14010.699999999997</v>
      </c>
      <c r="Z45" s="20"/>
      <c r="AA45" s="20"/>
    </row>
    <row r="46" spans="1:27" x14ac:dyDescent="0.25">
      <c r="A46" s="70"/>
      <c r="D46" s="49"/>
      <c r="F46" s="49"/>
      <c r="H46" s="50"/>
      <c r="I46" s="51"/>
      <c r="J46" s="52"/>
      <c r="K46" s="53"/>
      <c r="L46" s="60"/>
      <c r="M46" s="54"/>
      <c r="N46" s="60"/>
      <c r="O46" s="55"/>
      <c r="Q46" s="56"/>
      <c r="R46" s="56"/>
      <c r="S46" s="56"/>
      <c r="T46" s="56"/>
      <c r="U46" s="53"/>
      <c r="W46" s="53"/>
      <c r="Z46" s="20"/>
      <c r="AA46" s="20"/>
    </row>
    <row r="47" spans="1:27" ht="15.75" thickBot="1" x14ac:dyDescent="0.3">
      <c r="I47" s="20"/>
      <c r="J47" s="20"/>
      <c r="K47" s="20"/>
      <c r="Z47" s="20"/>
      <c r="AA47" s="20"/>
    </row>
    <row r="48" spans="1:27" x14ac:dyDescent="0.25">
      <c r="A48" s="72">
        <v>404</v>
      </c>
      <c r="B48" s="57">
        <v>4104</v>
      </c>
      <c r="C48" s="57" t="s">
        <v>21</v>
      </c>
      <c r="D48" s="57"/>
      <c r="E48" s="73" t="str">
        <f t="shared" ref="E48:E57" si="28">CONCATENATE(C48,D48)</f>
        <v>X</v>
      </c>
      <c r="F48" s="57" t="s">
        <v>77</v>
      </c>
      <c r="G48" s="217">
        <v>2</v>
      </c>
      <c r="H48" s="57" t="str">
        <f t="shared" ref="H48:H57" si="29">CONCATENATE(F48,"/",G48)</f>
        <v>XXX210/2</v>
      </c>
      <c r="I48" s="74" t="s">
        <v>28</v>
      </c>
      <c r="J48" s="75" t="s">
        <v>27</v>
      </c>
      <c r="K48" s="76">
        <v>0.17569444444444446</v>
      </c>
      <c r="L48" s="77">
        <v>0.17708333333333334</v>
      </c>
      <c r="M48" s="78" t="s">
        <v>38</v>
      </c>
      <c r="N48" s="77">
        <v>0.20138888888888887</v>
      </c>
      <c r="O48" s="89" t="s">
        <v>40</v>
      </c>
      <c r="P48" s="57" t="str">
        <f t="shared" ref="P48:P56" si="30">IF(M49=O48,"OK","POZOR")</f>
        <v>OK</v>
      </c>
      <c r="Q48" s="58">
        <f t="shared" ref="Q48:Q57" si="31">IF(ISNUMBER(G48),N48-L48,IF(F48="přejezd",N48-L48,0))</f>
        <v>2.4305555555555525E-2</v>
      </c>
      <c r="R48" s="58">
        <f t="shared" ref="R48:R57" si="32">IF(ISNUMBER(G48),L48-K48,0)</f>
        <v>1.388888888888884E-3</v>
      </c>
      <c r="S48" s="58">
        <f t="shared" ref="S48:S57" si="33">Q48+R48</f>
        <v>2.5694444444444409E-2</v>
      </c>
      <c r="T48" s="58"/>
      <c r="U48" s="57">
        <v>20</v>
      </c>
      <c r="V48" s="57">
        <f>INDEX('Počty dní'!F:J,MATCH(E48,'Počty dní'!H:H,0),4)</f>
        <v>47</v>
      </c>
      <c r="W48" s="79">
        <f t="shared" ref="W48:W49" si="34">V48*U48</f>
        <v>940</v>
      </c>
      <c r="Z48" s="20"/>
      <c r="AA48" s="20"/>
    </row>
    <row r="49" spans="1:27" x14ac:dyDescent="0.25">
      <c r="A49" s="80">
        <v>404</v>
      </c>
      <c r="B49" s="18">
        <v>4104</v>
      </c>
      <c r="C49" s="18" t="s">
        <v>21</v>
      </c>
      <c r="D49" s="18"/>
      <c r="E49" s="81" t="str">
        <f t="shared" si="28"/>
        <v>X</v>
      </c>
      <c r="F49" s="18" t="s">
        <v>77</v>
      </c>
      <c r="G49" s="218">
        <v>1</v>
      </c>
      <c r="H49" s="18" t="str">
        <f t="shared" si="29"/>
        <v>XXX210/1</v>
      </c>
      <c r="I49" s="82" t="s">
        <v>28</v>
      </c>
      <c r="J49" s="83" t="s">
        <v>27</v>
      </c>
      <c r="K49" s="84">
        <v>0.21041666666666667</v>
      </c>
      <c r="L49" s="85">
        <v>0.21180555555555555</v>
      </c>
      <c r="M49" s="87" t="s">
        <v>40</v>
      </c>
      <c r="N49" s="85">
        <v>0.23611111111111113</v>
      </c>
      <c r="O49" s="86" t="s">
        <v>38</v>
      </c>
      <c r="P49" s="18" t="str">
        <f t="shared" si="30"/>
        <v>OK</v>
      </c>
      <c r="Q49" s="17">
        <f t="shared" si="31"/>
        <v>2.430555555555558E-2</v>
      </c>
      <c r="R49" s="17">
        <f t="shared" si="32"/>
        <v>1.388888888888884E-3</v>
      </c>
      <c r="S49" s="17">
        <f t="shared" si="33"/>
        <v>2.5694444444444464E-2</v>
      </c>
      <c r="T49" s="17">
        <f t="shared" ref="T49:T57" si="35">K49-N48</f>
        <v>9.0277777777778012E-3</v>
      </c>
      <c r="U49" s="18">
        <v>20</v>
      </c>
      <c r="V49" s="18">
        <f>INDEX('Počty dní'!F:J,MATCH(E49,'Počty dní'!H:H,0),4)</f>
        <v>47</v>
      </c>
      <c r="W49" s="88">
        <f t="shared" si="34"/>
        <v>940</v>
      </c>
      <c r="Z49" s="20"/>
      <c r="AA49" s="20"/>
    </row>
    <row r="50" spans="1:27" x14ac:dyDescent="0.25">
      <c r="A50" s="80">
        <v>404</v>
      </c>
      <c r="B50" s="18">
        <v>4104</v>
      </c>
      <c r="C50" s="18" t="s">
        <v>21</v>
      </c>
      <c r="D50" s="18"/>
      <c r="E50" s="81" t="str">
        <f>CONCATENATE(C50,D50)</f>
        <v>X</v>
      </c>
      <c r="F50" s="18" t="s">
        <v>76</v>
      </c>
      <c r="G50" s="218">
        <v>1</v>
      </c>
      <c r="H50" s="18" t="str">
        <f>CONCATENATE(F50,"/",G50)</f>
        <v>XXX186/1</v>
      </c>
      <c r="I50" s="82" t="s">
        <v>28</v>
      </c>
      <c r="J50" s="83" t="s">
        <v>27</v>
      </c>
      <c r="K50" s="84">
        <v>0.24444444444444446</v>
      </c>
      <c r="L50" s="85">
        <v>0.24513888888888888</v>
      </c>
      <c r="M50" s="86" t="s">
        <v>38</v>
      </c>
      <c r="N50" s="85">
        <v>0.26319444444444445</v>
      </c>
      <c r="O50" s="86" t="s">
        <v>42</v>
      </c>
      <c r="P50" s="18" t="str">
        <f t="shared" si="30"/>
        <v>OK</v>
      </c>
      <c r="Q50" s="17">
        <f t="shared" si="31"/>
        <v>1.8055555555555575E-2</v>
      </c>
      <c r="R50" s="17">
        <f t="shared" si="32"/>
        <v>6.9444444444441422E-4</v>
      </c>
      <c r="S50" s="17">
        <f t="shared" si="33"/>
        <v>1.8749999999999989E-2</v>
      </c>
      <c r="T50" s="17">
        <f t="shared" si="35"/>
        <v>8.3333333333333315E-3</v>
      </c>
      <c r="U50" s="18">
        <v>19</v>
      </c>
      <c r="V50" s="18">
        <f>INDEX('Počty dní'!F:J,MATCH(E50,'Počty dní'!H:H,0),4)</f>
        <v>47</v>
      </c>
      <c r="W50" s="88">
        <f>V50*U50</f>
        <v>893</v>
      </c>
      <c r="Z50" s="20"/>
      <c r="AA50" s="20"/>
    </row>
    <row r="51" spans="1:27" x14ac:dyDescent="0.25">
      <c r="A51" s="80">
        <v>404</v>
      </c>
      <c r="B51" s="18">
        <v>4104</v>
      </c>
      <c r="C51" s="18" t="s">
        <v>21</v>
      </c>
      <c r="D51" s="18"/>
      <c r="E51" s="81" t="str">
        <f>CONCATENATE(C51,D51)</f>
        <v>X</v>
      </c>
      <c r="F51" s="18" t="s">
        <v>76</v>
      </c>
      <c r="G51" s="218">
        <v>4</v>
      </c>
      <c r="H51" s="18" t="str">
        <f>CONCATENATE(F51,"/",G51)</f>
        <v>XXX186/4</v>
      </c>
      <c r="I51" s="82" t="s">
        <v>28</v>
      </c>
      <c r="J51" s="83" t="s">
        <v>27</v>
      </c>
      <c r="K51" s="84">
        <v>0.27777777777777779</v>
      </c>
      <c r="L51" s="85">
        <v>0.27847222222222223</v>
      </c>
      <c r="M51" s="86" t="s">
        <v>42</v>
      </c>
      <c r="N51" s="85">
        <v>0.29722222222222222</v>
      </c>
      <c r="O51" s="86" t="s">
        <v>38</v>
      </c>
      <c r="P51" s="18" t="str">
        <f t="shared" si="30"/>
        <v>OK</v>
      </c>
      <c r="Q51" s="17">
        <f t="shared" si="31"/>
        <v>1.8749999999999989E-2</v>
      </c>
      <c r="R51" s="17">
        <f t="shared" si="32"/>
        <v>6.9444444444444198E-4</v>
      </c>
      <c r="S51" s="17">
        <f t="shared" si="33"/>
        <v>1.9444444444444431E-2</v>
      </c>
      <c r="T51" s="17">
        <f t="shared" si="35"/>
        <v>1.4583333333333337E-2</v>
      </c>
      <c r="U51" s="18">
        <v>19</v>
      </c>
      <c r="V51" s="18">
        <f>INDEX('Počty dní'!F:J,MATCH(E51,'Počty dní'!H:H,0),4)</f>
        <v>47</v>
      </c>
      <c r="W51" s="88">
        <f>V51*U51</f>
        <v>893</v>
      </c>
      <c r="Z51" s="20"/>
      <c r="AA51" s="20"/>
    </row>
    <row r="52" spans="1:27" x14ac:dyDescent="0.25">
      <c r="A52" s="80">
        <v>404</v>
      </c>
      <c r="B52" s="18">
        <v>4104</v>
      </c>
      <c r="C52" s="18" t="s">
        <v>21</v>
      </c>
      <c r="D52" s="18"/>
      <c r="E52" s="81" t="str">
        <f t="shared" si="28"/>
        <v>X</v>
      </c>
      <c r="F52" s="18" t="s">
        <v>77</v>
      </c>
      <c r="G52" s="218">
        <v>12</v>
      </c>
      <c r="H52" s="18" t="str">
        <f t="shared" si="29"/>
        <v>XXX210/12</v>
      </c>
      <c r="I52" s="82" t="s">
        <v>28</v>
      </c>
      <c r="J52" s="83" t="s">
        <v>27</v>
      </c>
      <c r="K52" s="84">
        <v>0.46736111111111112</v>
      </c>
      <c r="L52" s="85">
        <v>0.46875</v>
      </c>
      <c r="M52" s="86" t="s">
        <v>38</v>
      </c>
      <c r="N52" s="85">
        <v>0.49305555555555558</v>
      </c>
      <c r="O52" s="87" t="s">
        <v>40</v>
      </c>
      <c r="P52" s="18" t="str">
        <f t="shared" si="30"/>
        <v>OK</v>
      </c>
      <c r="Q52" s="17">
        <f t="shared" si="31"/>
        <v>2.430555555555558E-2</v>
      </c>
      <c r="R52" s="17">
        <f t="shared" si="32"/>
        <v>1.388888888888884E-3</v>
      </c>
      <c r="S52" s="17">
        <f t="shared" si="33"/>
        <v>2.5694444444444464E-2</v>
      </c>
      <c r="T52" s="17">
        <f t="shared" si="35"/>
        <v>0.1701388888888889</v>
      </c>
      <c r="U52" s="18">
        <v>20</v>
      </c>
      <c r="V52" s="18">
        <f>INDEX('Počty dní'!F:J,MATCH(E52,'Počty dní'!H:H,0),4)</f>
        <v>47</v>
      </c>
      <c r="W52" s="88">
        <f t="shared" ref="W52:W57" si="36">V52*U52</f>
        <v>940</v>
      </c>
      <c r="Z52" s="20"/>
      <c r="AA52" s="20"/>
    </row>
    <row r="53" spans="1:27" x14ac:dyDescent="0.25">
      <c r="A53" s="80">
        <v>404</v>
      </c>
      <c r="B53" s="18">
        <v>4104</v>
      </c>
      <c r="C53" s="18" t="s">
        <v>21</v>
      </c>
      <c r="D53" s="18"/>
      <c r="E53" s="81" t="str">
        <f t="shared" si="28"/>
        <v>X</v>
      </c>
      <c r="F53" s="18" t="s">
        <v>77</v>
      </c>
      <c r="G53" s="218">
        <v>11</v>
      </c>
      <c r="H53" s="18" t="str">
        <f t="shared" si="29"/>
        <v>XXX210/11</v>
      </c>
      <c r="I53" s="82" t="s">
        <v>28</v>
      </c>
      <c r="J53" s="83" t="s">
        <v>27</v>
      </c>
      <c r="K53" s="84">
        <v>0.50486111111111109</v>
      </c>
      <c r="L53" s="85">
        <v>0.50694444444444442</v>
      </c>
      <c r="M53" s="87" t="s">
        <v>40</v>
      </c>
      <c r="N53" s="85">
        <v>0.53125</v>
      </c>
      <c r="O53" s="86" t="s">
        <v>38</v>
      </c>
      <c r="P53" s="18" t="str">
        <f t="shared" si="30"/>
        <v>OK</v>
      </c>
      <c r="Q53" s="17">
        <f t="shared" si="31"/>
        <v>2.430555555555558E-2</v>
      </c>
      <c r="R53" s="17">
        <f t="shared" si="32"/>
        <v>2.0833333333333259E-3</v>
      </c>
      <c r="S53" s="17">
        <f t="shared" si="33"/>
        <v>2.6388888888888906E-2</v>
      </c>
      <c r="T53" s="17">
        <f t="shared" si="35"/>
        <v>1.1805555555555514E-2</v>
      </c>
      <c r="U53" s="18">
        <v>20</v>
      </c>
      <c r="V53" s="18">
        <f>INDEX('Počty dní'!F:J,MATCH(E53,'Počty dní'!H:H,0),4)</f>
        <v>47</v>
      </c>
      <c r="W53" s="88">
        <f t="shared" si="36"/>
        <v>940</v>
      </c>
      <c r="Z53" s="20"/>
      <c r="AA53" s="20"/>
    </row>
    <row r="54" spans="1:27" x14ac:dyDescent="0.25">
      <c r="A54" s="80">
        <v>404</v>
      </c>
      <c r="B54" s="18">
        <v>4104</v>
      </c>
      <c r="C54" s="18" t="s">
        <v>21</v>
      </c>
      <c r="D54" s="18"/>
      <c r="E54" s="81" t="str">
        <f t="shared" si="28"/>
        <v>X</v>
      </c>
      <c r="F54" s="18" t="s">
        <v>77</v>
      </c>
      <c r="G54" s="218">
        <v>14</v>
      </c>
      <c r="H54" s="18" t="str">
        <f t="shared" si="29"/>
        <v>XXX210/14</v>
      </c>
      <c r="I54" s="82" t="s">
        <v>28</v>
      </c>
      <c r="J54" s="83" t="s">
        <v>27</v>
      </c>
      <c r="K54" s="84">
        <v>0.55069444444444449</v>
      </c>
      <c r="L54" s="85">
        <v>0.55208333333333337</v>
      </c>
      <c r="M54" s="86" t="s">
        <v>38</v>
      </c>
      <c r="N54" s="85">
        <v>0.57638888888888895</v>
      </c>
      <c r="O54" s="87" t="s">
        <v>40</v>
      </c>
      <c r="P54" s="18" t="str">
        <f t="shared" si="30"/>
        <v>OK</v>
      </c>
      <c r="Q54" s="17">
        <f t="shared" si="31"/>
        <v>2.430555555555558E-2</v>
      </c>
      <c r="R54" s="17">
        <f t="shared" si="32"/>
        <v>1.388888888888884E-3</v>
      </c>
      <c r="S54" s="17">
        <f t="shared" si="33"/>
        <v>2.5694444444444464E-2</v>
      </c>
      <c r="T54" s="17">
        <f t="shared" si="35"/>
        <v>1.9444444444444486E-2</v>
      </c>
      <c r="U54" s="18">
        <v>20</v>
      </c>
      <c r="V54" s="18">
        <f>INDEX('Počty dní'!F:J,MATCH(E54,'Počty dní'!H:H,0),4)</f>
        <v>47</v>
      </c>
      <c r="W54" s="88">
        <f t="shared" si="36"/>
        <v>940</v>
      </c>
      <c r="Z54" s="20"/>
      <c r="AA54" s="20"/>
    </row>
    <row r="55" spans="1:27" x14ac:dyDescent="0.25">
      <c r="A55" s="80">
        <v>404</v>
      </c>
      <c r="B55" s="18">
        <v>4104</v>
      </c>
      <c r="C55" s="18" t="s">
        <v>21</v>
      </c>
      <c r="D55" s="18"/>
      <c r="E55" s="81" t="str">
        <f t="shared" si="28"/>
        <v>X</v>
      </c>
      <c r="F55" s="18" t="s">
        <v>77</v>
      </c>
      <c r="G55" s="218">
        <v>13</v>
      </c>
      <c r="H55" s="18" t="str">
        <f t="shared" si="29"/>
        <v>XXX210/13</v>
      </c>
      <c r="I55" s="82" t="s">
        <v>27</v>
      </c>
      <c r="J55" s="83" t="s">
        <v>27</v>
      </c>
      <c r="K55" s="84">
        <v>0.58680555555555558</v>
      </c>
      <c r="L55" s="85">
        <v>0.59027777777777779</v>
      </c>
      <c r="M55" s="87" t="s">
        <v>40</v>
      </c>
      <c r="N55" s="85">
        <v>0.61458333333333337</v>
      </c>
      <c r="O55" s="86" t="s">
        <v>38</v>
      </c>
      <c r="P55" s="18" t="str">
        <f t="shared" si="30"/>
        <v>OK</v>
      </c>
      <c r="Q55" s="17">
        <f t="shared" si="31"/>
        <v>2.430555555555558E-2</v>
      </c>
      <c r="R55" s="17">
        <f t="shared" si="32"/>
        <v>3.4722222222222099E-3</v>
      </c>
      <c r="S55" s="17">
        <f t="shared" si="33"/>
        <v>2.777777777777779E-2</v>
      </c>
      <c r="T55" s="17">
        <f t="shared" si="35"/>
        <v>1.041666666666663E-2</v>
      </c>
      <c r="U55" s="18">
        <v>20</v>
      </c>
      <c r="V55" s="18">
        <f>INDEX('Počty dní'!F:J,MATCH(E55,'Počty dní'!H:H,0),4)</f>
        <v>47</v>
      </c>
      <c r="W55" s="88">
        <f t="shared" si="36"/>
        <v>940</v>
      </c>
      <c r="Z55" s="20"/>
      <c r="AA55" s="20"/>
    </row>
    <row r="56" spans="1:27" x14ac:dyDescent="0.25">
      <c r="A56" s="80">
        <v>404</v>
      </c>
      <c r="B56" s="18">
        <v>4104</v>
      </c>
      <c r="C56" s="18" t="s">
        <v>21</v>
      </c>
      <c r="D56" s="18"/>
      <c r="E56" s="81" t="str">
        <f t="shared" si="28"/>
        <v>X</v>
      </c>
      <c r="F56" s="18" t="s">
        <v>76</v>
      </c>
      <c r="G56" s="218">
        <v>5</v>
      </c>
      <c r="H56" s="18" t="str">
        <f t="shared" si="29"/>
        <v>XXX186/5</v>
      </c>
      <c r="I56" s="82" t="s">
        <v>28</v>
      </c>
      <c r="J56" s="83" t="s">
        <v>27</v>
      </c>
      <c r="K56" s="84">
        <v>0.61875000000000002</v>
      </c>
      <c r="L56" s="85">
        <v>0.62013888888888891</v>
      </c>
      <c r="M56" s="86" t="s">
        <v>38</v>
      </c>
      <c r="N56" s="85">
        <v>0.6381944444444444</v>
      </c>
      <c r="O56" s="86" t="s">
        <v>42</v>
      </c>
      <c r="P56" s="18" t="str">
        <f t="shared" si="30"/>
        <v>OK</v>
      </c>
      <c r="Q56" s="17">
        <f t="shared" si="31"/>
        <v>1.8055555555555491E-2</v>
      </c>
      <c r="R56" s="17">
        <f t="shared" si="32"/>
        <v>1.388888888888884E-3</v>
      </c>
      <c r="S56" s="17">
        <f t="shared" si="33"/>
        <v>1.9444444444444375E-2</v>
      </c>
      <c r="T56" s="17">
        <f t="shared" si="35"/>
        <v>4.1666666666666519E-3</v>
      </c>
      <c r="U56" s="18">
        <v>19</v>
      </c>
      <c r="V56" s="18">
        <f>INDEX('Počty dní'!F:J,MATCH(E56,'Počty dní'!H:H,0),4)</f>
        <v>47</v>
      </c>
      <c r="W56" s="88">
        <f t="shared" si="36"/>
        <v>893</v>
      </c>
      <c r="Z56" s="20"/>
      <c r="AA56" s="20"/>
    </row>
    <row r="57" spans="1:27" ht="15.75" thickBot="1" x14ac:dyDescent="0.3">
      <c r="A57" s="80">
        <v>404</v>
      </c>
      <c r="B57" s="18">
        <v>4104</v>
      </c>
      <c r="C57" s="18" t="s">
        <v>21</v>
      </c>
      <c r="D57" s="18"/>
      <c r="E57" s="81" t="str">
        <f t="shared" si="28"/>
        <v>X</v>
      </c>
      <c r="F57" s="18" t="s">
        <v>76</v>
      </c>
      <c r="G57" s="218">
        <v>8</v>
      </c>
      <c r="H57" s="18" t="str">
        <f t="shared" si="29"/>
        <v>XXX186/8</v>
      </c>
      <c r="I57" s="82" t="s">
        <v>28</v>
      </c>
      <c r="J57" s="83" t="s">
        <v>27</v>
      </c>
      <c r="K57" s="84">
        <v>0.65277777777777779</v>
      </c>
      <c r="L57" s="85">
        <v>0.65347222222222223</v>
      </c>
      <c r="M57" s="86" t="s">
        <v>42</v>
      </c>
      <c r="N57" s="85">
        <v>0.67222222222222217</v>
      </c>
      <c r="O57" s="86" t="s">
        <v>38</v>
      </c>
      <c r="P57" s="18"/>
      <c r="Q57" s="17">
        <f t="shared" si="31"/>
        <v>1.8749999999999933E-2</v>
      </c>
      <c r="R57" s="17">
        <f t="shared" si="32"/>
        <v>6.9444444444444198E-4</v>
      </c>
      <c r="S57" s="17">
        <f t="shared" si="33"/>
        <v>1.9444444444444375E-2</v>
      </c>
      <c r="T57" s="17">
        <f t="shared" si="35"/>
        <v>1.4583333333333393E-2</v>
      </c>
      <c r="U57" s="18">
        <v>19</v>
      </c>
      <c r="V57" s="18">
        <f>INDEX('Počty dní'!F:J,MATCH(E57,'Počty dní'!H:H,0),4)</f>
        <v>47</v>
      </c>
      <c r="W57" s="88">
        <f t="shared" si="36"/>
        <v>893</v>
      </c>
      <c r="Z57" s="20"/>
      <c r="AA57" s="20"/>
    </row>
    <row r="58" spans="1:27" ht="15.75" thickBot="1" x14ac:dyDescent="0.3">
      <c r="A58" s="69" t="str">
        <f ca="1">CONCATENATE(INDIRECT("R[-3]C[0]",FALSE),"celkem")</f>
        <v>404celkem</v>
      </c>
      <c r="B58" s="37"/>
      <c r="C58" s="37" t="str">
        <f ca="1">INDIRECT("R[-1]C[12]",FALSE)</f>
        <v>Polná,,aut.st.</v>
      </c>
      <c r="D58" s="38"/>
      <c r="E58" s="37"/>
      <c r="F58" s="38"/>
      <c r="G58" s="219"/>
      <c r="H58" s="39"/>
      <c r="I58" s="40"/>
      <c r="J58" s="41" t="str">
        <f ca="1">INDIRECT("R[-2]C[0]",FALSE)</f>
        <v>V</v>
      </c>
      <c r="K58" s="42"/>
      <c r="L58" s="59"/>
      <c r="M58" s="43"/>
      <c r="N58" s="59"/>
      <c r="O58" s="44"/>
      <c r="P58" s="37"/>
      <c r="Q58" s="45">
        <f>SUM(Q48:Q57)</f>
        <v>0.21944444444444441</v>
      </c>
      <c r="R58" s="45">
        <f>SUM(R48:R57)</f>
        <v>1.4583333333333254E-2</v>
      </c>
      <c r="S58" s="45">
        <f>SUM(S48:S57)</f>
        <v>0.23402777777777767</v>
      </c>
      <c r="T58" s="45">
        <f>SUM(T48:T57)</f>
        <v>0.26250000000000007</v>
      </c>
      <c r="U58" s="46">
        <f>SUM(U48:U57)</f>
        <v>196</v>
      </c>
      <c r="V58" s="47"/>
      <c r="W58" s="48">
        <f>SUM(W48:W57)</f>
        <v>9212</v>
      </c>
      <c r="Z58" s="20"/>
      <c r="AA58" s="20"/>
    </row>
    <row r="59" spans="1:27" x14ac:dyDescent="0.25">
      <c r="A59" s="70"/>
      <c r="D59" s="49"/>
      <c r="F59" s="49"/>
      <c r="H59" s="50"/>
      <c r="I59" s="51"/>
      <c r="J59" s="52"/>
      <c r="K59" s="53"/>
      <c r="L59" s="60"/>
      <c r="M59" s="54"/>
      <c r="N59" s="60"/>
      <c r="O59" s="55"/>
      <c r="Q59" s="56"/>
      <c r="R59" s="56"/>
      <c r="S59" s="56"/>
      <c r="T59" s="56"/>
      <c r="U59" s="53"/>
      <c r="W59" s="53"/>
      <c r="Z59" s="20"/>
      <c r="AA59" s="20"/>
    </row>
    <row r="60" spans="1:27" ht="15.75" thickBot="1" x14ac:dyDescent="0.3">
      <c r="I60" s="54"/>
      <c r="J60" s="54"/>
      <c r="L60" s="54"/>
      <c r="M60" s="54"/>
      <c r="N60" s="90"/>
      <c r="O60" s="91"/>
      <c r="P60" s="90"/>
      <c r="Z60" s="20"/>
      <c r="AA60" s="20"/>
    </row>
    <row r="61" spans="1:27" x14ac:dyDescent="0.25">
      <c r="A61" s="72">
        <v>405</v>
      </c>
      <c r="B61" s="57">
        <v>4105</v>
      </c>
      <c r="C61" s="57" t="s">
        <v>21</v>
      </c>
      <c r="D61" s="57"/>
      <c r="E61" s="73" t="str">
        <f t="shared" ref="E61:E72" si="37">CONCATENATE(C61,D61)</f>
        <v>X</v>
      </c>
      <c r="F61" s="57" t="s">
        <v>73</v>
      </c>
      <c r="G61" s="217">
        <v>1</v>
      </c>
      <c r="H61" s="57" t="str">
        <f t="shared" ref="H61:H72" si="38">CONCATENATE(F61,"/",G61)</f>
        <v>XXX183/1</v>
      </c>
      <c r="I61" s="74" t="s">
        <v>28</v>
      </c>
      <c r="J61" s="75" t="s">
        <v>27</v>
      </c>
      <c r="K61" s="76">
        <v>0.21944444444444444</v>
      </c>
      <c r="L61" s="77">
        <v>0.22013888888888888</v>
      </c>
      <c r="M61" s="78" t="s">
        <v>38</v>
      </c>
      <c r="N61" s="77">
        <v>0.23819444444444446</v>
      </c>
      <c r="O61" s="78" t="s">
        <v>38</v>
      </c>
      <c r="P61" s="57" t="str">
        <f t="shared" ref="P61:P64" si="39">IF(M62=O61,"OK","POZOR")</f>
        <v>OK</v>
      </c>
      <c r="Q61" s="58">
        <f t="shared" ref="Q61:Q64" si="40">IF(ISNUMBER(G61),N61-L61,IF(F61="přejezd",N61-L61,0))</f>
        <v>1.8055555555555575E-2</v>
      </c>
      <c r="R61" s="58">
        <f t="shared" ref="R61:R64" si="41">IF(ISNUMBER(G61),L61-K61,0)</f>
        <v>6.9444444444444198E-4</v>
      </c>
      <c r="S61" s="58">
        <f t="shared" ref="S61:S64" si="42">Q61+R61</f>
        <v>1.8750000000000017E-2</v>
      </c>
      <c r="T61" s="58"/>
      <c r="U61" s="57">
        <v>17</v>
      </c>
      <c r="V61" s="57">
        <f>INDEX('Počty dní'!F:J,MATCH(E61,'Počty dní'!H:H,0),4)</f>
        <v>47</v>
      </c>
      <c r="W61" s="79">
        <f t="shared" ref="W61:W72" si="43">V61*U61</f>
        <v>799</v>
      </c>
      <c r="Z61" s="20"/>
      <c r="AA61" s="20"/>
    </row>
    <row r="62" spans="1:27" x14ac:dyDescent="0.25">
      <c r="A62" s="80">
        <v>405</v>
      </c>
      <c r="B62" s="18">
        <v>4105</v>
      </c>
      <c r="C62" s="18" t="s">
        <v>21</v>
      </c>
      <c r="D62" s="18"/>
      <c r="E62" s="81" t="str">
        <f t="shared" ref="E62:E70" si="44">CONCATENATE(C62,D62)</f>
        <v>X</v>
      </c>
      <c r="F62" s="18" t="s">
        <v>74</v>
      </c>
      <c r="G62" s="218">
        <v>4</v>
      </c>
      <c r="H62" s="18" t="str">
        <f t="shared" ref="H62:H70" si="45">CONCATENATE(F62,"/",G62)</f>
        <v>YYY182/4</v>
      </c>
      <c r="I62" s="82" t="s">
        <v>28</v>
      </c>
      <c r="J62" s="83" t="s">
        <v>27</v>
      </c>
      <c r="K62" s="84">
        <v>0.25138888888888888</v>
      </c>
      <c r="L62" s="85">
        <v>0.25347222222222221</v>
      </c>
      <c r="M62" s="86" t="s">
        <v>38</v>
      </c>
      <c r="N62" s="85">
        <v>0.28055555555555556</v>
      </c>
      <c r="O62" s="86" t="s">
        <v>26</v>
      </c>
      <c r="P62" s="18" t="str">
        <f t="shared" ref="P62:P63" si="46">IF(M63=O62,"OK","POZOR")</f>
        <v>OK</v>
      </c>
      <c r="Q62" s="17">
        <f t="shared" ref="Q62:Q63" si="47">IF(ISNUMBER(G62),N62-L62,IF(F62="přejezd",N62-L62,0))</f>
        <v>2.7083333333333348E-2</v>
      </c>
      <c r="R62" s="17">
        <f t="shared" ref="R62:R63" si="48">IF(ISNUMBER(G62),L62-K62,0)</f>
        <v>2.0833333333333259E-3</v>
      </c>
      <c r="S62" s="17">
        <f t="shared" ref="S62:S63" si="49">Q62+R62</f>
        <v>2.9166666666666674E-2</v>
      </c>
      <c r="T62" s="17">
        <f t="shared" ref="T62:T63" si="50">K62-N61</f>
        <v>1.3194444444444425E-2</v>
      </c>
      <c r="U62" s="18">
        <v>21.6</v>
      </c>
      <c r="V62" s="18">
        <f>INDEX('Počty dní'!F:J,MATCH(E62,'Počty dní'!H:H,0),4)</f>
        <v>47</v>
      </c>
      <c r="W62" s="88">
        <f t="shared" ref="W62:W70" si="51">V62*U62</f>
        <v>1015.2</v>
      </c>
      <c r="Z62" s="20"/>
      <c r="AA62" s="20"/>
    </row>
    <row r="63" spans="1:27" x14ac:dyDescent="0.25">
      <c r="A63" s="80">
        <v>405</v>
      </c>
      <c r="B63" s="18">
        <v>4105</v>
      </c>
      <c r="C63" s="18" t="s">
        <v>21</v>
      </c>
      <c r="D63" s="18"/>
      <c r="E63" s="81" t="str">
        <f t="shared" si="44"/>
        <v>X</v>
      </c>
      <c r="F63" s="18" t="s">
        <v>71</v>
      </c>
      <c r="G63" s="218">
        <v>11</v>
      </c>
      <c r="H63" s="18" t="str">
        <f t="shared" si="45"/>
        <v>XXX181/11</v>
      </c>
      <c r="I63" s="82" t="s">
        <v>28</v>
      </c>
      <c r="J63" s="83" t="s">
        <v>27</v>
      </c>
      <c r="K63" s="84">
        <v>0.42152777777777778</v>
      </c>
      <c r="L63" s="85">
        <v>0.42499999999999999</v>
      </c>
      <c r="M63" s="86" t="s">
        <v>26</v>
      </c>
      <c r="N63" s="85">
        <v>0.46388888888888885</v>
      </c>
      <c r="O63" s="87" t="s">
        <v>39</v>
      </c>
      <c r="P63" s="18" t="str">
        <f t="shared" si="46"/>
        <v>OK</v>
      </c>
      <c r="Q63" s="17">
        <f t="shared" si="47"/>
        <v>3.8888888888888862E-2</v>
      </c>
      <c r="R63" s="17">
        <f t="shared" si="48"/>
        <v>3.4722222222222099E-3</v>
      </c>
      <c r="S63" s="17">
        <f t="shared" si="49"/>
        <v>4.2361111111111072E-2</v>
      </c>
      <c r="T63" s="17">
        <f t="shared" si="50"/>
        <v>0.14097222222222222</v>
      </c>
      <c r="U63" s="18">
        <v>33.4</v>
      </c>
      <c r="V63" s="18">
        <f>INDEX('Počty dní'!F:J,MATCH(E63,'Počty dní'!H:H,0),4)</f>
        <v>47</v>
      </c>
      <c r="W63" s="88">
        <f t="shared" si="51"/>
        <v>1569.8</v>
      </c>
      <c r="Z63" s="20"/>
      <c r="AA63" s="20"/>
    </row>
    <row r="64" spans="1:27" x14ac:dyDescent="0.25">
      <c r="A64" s="80">
        <v>405</v>
      </c>
      <c r="B64" s="18">
        <v>4105</v>
      </c>
      <c r="C64" s="18" t="s">
        <v>21</v>
      </c>
      <c r="D64" s="18"/>
      <c r="E64" s="81" t="str">
        <f t="shared" si="44"/>
        <v>X</v>
      </c>
      <c r="F64" s="18" t="s">
        <v>71</v>
      </c>
      <c r="G64" s="218">
        <v>16</v>
      </c>
      <c r="H64" s="18" t="str">
        <f t="shared" si="45"/>
        <v>XXX181/16</v>
      </c>
      <c r="I64" s="82" t="s">
        <v>28</v>
      </c>
      <c r="J64" s="83" t="s">
        <v>27</v>
      </c>
      <c r="K64" s="84">
        <v>0.51250000000000007</v>
      </c>
      <c r="L64" s="85">
        <v>0.51527777777777783</v>
      </c>
      <c r="M64" s="87" t="s">
        <v>39</v>
      </c>
      <c r="N64" s="85">
        <v>0.55486111111111114</v>
      </c>
      <c r="O64" s="86" t="s">
        <v>26</v>
      </c>
      <c r="P64" s="18" t="str">
        <f t="shared" si="39"/>
        <v>OK</v>
      </c>
      <c r="Q64" s="17">
        <f t="shared" si="40"/>
        <v>3.9583333333333304E-2</v>
      </c>
      <c r="R64" s="17">
        <f t="shared" si="41"/>
        <v>2.7777777777777679E-3</v>
      </c>
      <c r="S64" s="17">
        <f t="shared" si="42"/>
        <v>4.2361111111111072E-2</v>
      </c>
      <c r="T64" s="17">
        <f t="shared" ref="T64" si="52">K64-N63</f>
        <v>4.8611111111111216E-2</v>
      </c>
      <c r="U64" s="18">
        <v>33.4</v>
      </c>
      <c r="V64" s="18">
        <f>INDEX('Počty dní'!F:J,MATCH(E64,'Počty dní'!H:H,0),4)</f>
        <v>47</v>
      </c>
      <c r="W64" s="88">
        <f t="shared" si="51"/>
        <v>1569.8</v>
      </c>
      <c r="Z64" s="20"/>
      <c r="AA64" s="20"/>
    </row>
    <row r="65" spans="1:27" x14ac:dyDescent="0.25">
      <c r="A65" s="80">
        <v>405</v>
      </c>
      <c r="B65" s="18">
        <v>4105</v>
      </c>
      <c r="C65" s="18" t="s">
        <v>21</v>
      </c>
      <c r="D65" s="18"/>
      <c r="E65" s="81" t="str">
        <f t="shared" si="44"/>
        <v>X</v>
      </c>
      <c r="F65" s="18" t="s">
        <v>71</v>
      </c>
      <c r="G65" s="218">
        <v>17</v>
      </c>
      <c r="H65" s="18" t="str">
        <f t="shared" si="45"/>
        <v>XXX181/17</v>
      </c>
      <c r="I65" s="82" t="s">
        <v>27</v>
      </c>
      <c r="J65" s="83" t="s">
        <v>27</v>
      </c>
      <c r="K65" s="84">
        <v>0.58819444444444446</v>
      </c>
      <c r="L65" s="85">
        <v>0.59166666666666667</v>
      </c>
      <c r="M65" s="86" t="s">
        <v>26</v>
      </c>
      <c r="N65" s="85">
        <v>0.60972222222222217</v>
      </c>
      <c r="O65" s="86" t="s">
        <v>38</v>
      </c>
      <c r="P65" s="18" t="str">
        <f t="shared" ref="P65:P71" si="53">IF(M66=O65,"OK","POZOR")</f>
        <v>OK</v>
      </c>
      <c r="Q65" s="17">
        <f t="shared" ref="Q65:Q72" si="54">IF(ISNUMBER(G65),N65-L65,IF(F65="přejezd",N65-L65,0))</f>
        <v>1.8055555555555491E-2</v>
      </c>
      <c r="R65" s="17">
        <f t="shared" ref="R65:R72" si="55">IF(ISNUMBER(G65),L65-K65,0)</f>
        <v>3.4722222222222099E-3</v>
      </c>
      <c r="S65" s="17">
        <f t="shared" ref="S65:S72" si="56">Q65+R65</f>
        <v>2.1527777777777701E-2</v>
      </c>
      <c r="T65" s="17">
        <f t="shared" ref="T65:T72" si="57">K65-N64</f>
        <v>3.3333333333333326E-2</v>
      </c>
      <c r="U65" s="18">
        <v>17.399999999999999</v>
      </c>
      <c r="V65" s="18">
        <f>INDEX('Počty dní'!F:J,MATCH(E65,'Počty dní'!H:H,0),4)</f>
        <v>47</v>
      </c>
      <c r="W65" s="88">
        <f t="shared" si="51"/>
        <v>817.8</v>
      </c>
      <c r="Z65" s="20"/>
      <c r="AA65" s="20"/>
    </row>
    <row r="66" spans="1:27" x14ac:dyDescent="0.25">
      <c r="A66" s="80">
        <v>405</v>
      </c>
      <c r="B66" s="18">
        <v>4105</v>
      </c>
      <c r="C66" s="18" t="s">
        <v>21</v>
      </c>
      <c r="D66" s="18"/>
      <c r="E66" s="81" t="str">
        <f t="shared" si="44"/>
        <v>X</v>
      </c>
      <c r="F66" s="18" t="s">
        <v>72</v>
      </c>
      <c r="G66" s="218">
        <v>9</v>
      </c>
      <c r="H66" s="18" t="str">
        <f t="shared" si="45"/>
        <v>XXX201/9</v>
      </c>
      <c r="I66" s="82" t="s">
        <v>28</v>
      </c>
      <c r="J66" s="83" t="s">
        <v>27</v>
      </c>
      <c r="K66" s="84">
        <v>0.61111111111111105</v>
      </c>
      <c r="L66" s="85">
        <v>0.61319444444444449</v>
      </c>
      <c r="M66" s="86" t="s">
        <v>38</v>
      </c>
      <c r="N66" s="85">
        <v>0.63194444444444442</v>
      </c>
      <c r="O66" s="86" t="s">
        <v>25</v>
      </c>
      <c r="P66" s="18" t="str">
        <f t="shared" si="53"/>
        <v>OK</v>
      </c>
      <c r="Q66" s="17">
        <f t="shared" si="54"/>
        <v>1.8749999999999933E-2</v>
      </c>
      <c r="R66" s="17">
        <f t="shared" si="55"/>
        <v>2.083333333333437E-3</v>
      </c>
      <c r="S66" s="17">
        <f t="shared" si="56"/>
        <v>2.083333333333337E-2</v>
      </c>
      <c r="T66" s="17">
        <f t="shared" si="57"/>
        <v>1.388888888888884E-3</v>
      </c>
      <c r="U66" s="18">
        <v>15.4</v>
      </c>
      <c r="V66" s="18">
        <f>INDEX('Počty dní'!F:J,MATCH(E66,'Počty dní'!H:H,0),4)</f>
        <v>47</v>
      </c>
      <c r="W66" s="88">
        <f t="shared" si="51"/>
        <v>723.80000000000007</v>
      </c>
      <c r="Z66" s="20"/>
      <c r="AA66" s="20"/>
    </row>
    <row r="67" spans="1:27" x14ac:dyDescent="0.25">
      <c r="A67" s="80">
        <v>405</v>
      </c>
      <c r="B67" s="18">
        <v>4105</v>
      </c>
      <c r="C67" s="18" t="s">
        <v>21</v>
      </c>
      <c r="D67" s="18"/>
      <c r="E67" s="81" t="str">
        <f t="shared" si="44"/>
        <v>X</v>
      </c>
      <c r="F67" s="18" t="s">
        <v>72</v>
      </c>
      <c r="G67" s="218">
        <v>12</v>
      </c>
      <c r="H67" s="18" t="str">
        <f t="shared" si="45"/>
        <v>XXX201/12</v>
      </c>
      <c r="I67" s="82" t="s">
        <v>28</v>
      </c>
      <c r="J67" s="83" t="s">
        <v>27</v>
      </c>
      <c r="K67" s="84">
        <v>0.63263888888888886</v>
      </c>
      <c r="L67" s="85">
        <v>0.6333333333333333</v>
      </c>
      <c r="M67" s="86" t="s">
        <v>25</v>
      </c>
      <c r="N67" s="85">
        <v>0.6430555555555556</v>
      </c>
      <c r="O67" s="86" t="s">
        <v>38</v>
      </c>
      <c r="P67" s="18" t="str">
        <f t="shared" si="53"/>
        <v>OK</v>
      </c>
      <c r="Q67" s="17">
        <f t="shared" si="54"/>
        <v>9.7222222222222987E-3</v>
      </c>
      <c r="R67" s="17">
        <f t="shared" si="55"/>
        <v>6.9444444444444198E-4</v>
      </c>
      <c r="S67" s="17">
        <f t="shared" si="56"/>
        <v>1.0416666666666741E-2</v>
      </c>
      <c r="T67" s="17">
        <f t="shared" si="57"/>
        <v>6.9444444444444198E-4</v>
      </c>
      <c r="U67" s="18">
        <v>8.3000000000000007</v>
      </c>
      <c r="V67" s="18">
        <f>INDEX('Počty dní'!F:J,MATCH(E67,'Počty dní'!H:H,0),4)</f>
        <v>47</v>
      </c>
      <c r="W67" s="88">
        <f t="shared" si="51"/>
        <v>390.1</v>
      </c>
      <c r="Z67" s="20"/>
      <c r="AA67" s="20"/>
    </row>
    <row r="68" spans="1:27" x14ac:dyDescent="0.25">
      <c r="A68" s="80">
        <v>405</v>
      </c>
      <c r="B68" s="18">
        <v>4105</v>
      </c>
      <c r="C68" s="18" t="s">
        <v>21</v>
      </c>
      <c r="D68" s="18"/>
      <c r="E68" s="81" t="str">
        <f t="shared" si="44"/>
        <v>X</v>
      </c>
      <c r="F68" s="18" t="s">
        <v>73</v>
      </c>
      <c r="G68" s="218">
        <v>10</v>
      </c>
      <c r="H68" s="18" t="str">
        <f t="shared" si="45"/>
        <v>XXX183/10</v>
      </c>
      <c r="I68" s="82" t="s">
        <v>28</v>
      </c>
      <c r="J68" s="83" t="s">
        <v>27</v>
      </c>
      <c r="K68" s="84">
        <v>0.65555555555555556</v>
      </c>
      <c r="L68" s="85">
        <v>0.65763888888888888</v>
      </c>
      <c r="M68" s="86" t="s">
        <v>38</v>
      </c>
      <c r="N68" s="85">
        <v>0.67569444444444438</v>
      </c>
      <c r="O68" s="86" t="s">
        <v>38</v>
      </c>
      <c r="P68" s="18" t="str">
        <f t="shared" si="53"/>
        <v>OK</v>
      </c>
      <c r="Q68" s="17">
        <f t="shared" si="54"/>
        <v>1.8055555555555491E-2</v>
      </c>
      <c r="R68" s="17">
        <f t="shared" si="55"/>
        <v>2.0833333333333259E-3</v>
      </c>
      <c r="S68" s="17">
        <f t="shared" si="56"/>
        <v>2.0138888888888817E-2</v>
      </c>
      <c r="T68" s="17">
        <f t="shared" si="57"/>
        <v>1.2499999999999956E-2</v>
      </c>
      <c r="U68" s="18">
        <v>17</v>
      </c>
      <c r="V68" s="18">
        <f>INDEX('Počty dní'!F:J,MATCH(E68,'Počty dní'!H:H,0),4)</f>
        <v>47</v>
      </c>
      <c r="W68" s="88">
        <f t="shared" si="51"/>
        <v>799</v>
      </c>
      <c r="Z68" s="20"/>
      <c r="AA68" s="20"/>
    </row>
    <row r="69" spans="1:27" x14ac:dyDescent="0.25">
      <c r="A69" s="80">
        <v>405</v>
      </c>
      <c r="B69" s="18">
        <v>4105</v>
      </c>
      <c r="C69" s="18" t="s">
        <v>21</v>
      </c>
      <c r="D69" s="18"/>
      <c r="E69" s="81" t="str">
        <f t="shared" si="44"/>
        <v>X</v>
      </c>
      <c r="F69" s="18" t="s">
        <v>77</v>
      </c>
      <c r="G69" s="218">
        <v>20</v>
      </c>
      <c r="H69" s="18" t="str">
        <f t="shared" si="45"/>
        <v>XXX210/20</v>
      </c>
      <c r="I69" s="82" t="s">
        <v>28</v>
      </c>
      <c r="J69" s="83" t="s">
        <v>27</v>
      </c>
      <c r="K69" s="84">
        <v>0.67638888888888893</v>
      </c>
      <c r="L69" s="85">
        <v>0.67708333333333337</v>
      </c>
      <c r="M69" s="86" t="s">
        <v>38</v>
      </c>
      <c r="N69" s="85">
        <v>0.70138888888888884</v>
      </c>
      <c r="O69" s="87" t="s">
        <v>40</v>
      </c>
      <c r="P69" s="18" t="str">
        <f t="shared" si="53"/>
        <v>OK</v>
      </c>
      <c r="Q69" s="17">
        <f t="shared" si="54"/>
        <v>2.4305555555555469E-2</v>
      </c>
      <c r="R69" s="17">
        <f t="shared" si="55"/>
        <v>6.9444444444444198E-4</v>
      </c>
      <c r="S69" s="17">
        <f t="shared" si="56"/>
        <v>2.4999999999999911E-2</v>
      </c>
      <c r="T69" s="17">
        <f t="shared" si="57"/>
        <v>6.94444444444553E-4</v>
      </c>
      <c r="U69" s="18">
        <v>20</v>
      </c>
      <c r="V69" s="18">
        <f>INDEX('Počty dní'!F:J,MATCH(E69,'Počty dní'!H:H,0),4)</f>
        <v>47</v>
      </c>
      <c r="W69" s="88">
        <f t="shared" si="51"/>
        <v>940</v>
      </c>
      <c r="Z69" s="20"/>
      <c r="AA69" s="20"/>
    </row>
    <row r="70" spans="1:27" x14ac:dyDescent="0.25">
      <c r="A70" s="80">
        <v>405</v>
      </c>
      <c r="B70" s="18">
        <v>4105</v>
      </c>
      <c r="C70" s="18" t="s">
        <v>21</v>
      </c>
      <c r="D70" s="18"/>
      <c r="E70" s="81" t="str">
        <f t="shared" si="44"/>
        <v>X</v>
      </c>
      <c r="F70" s="18" t="s">
        <v>77</v>
      </c>
      <c r="G70" s="218">
        <v>19</v>
      </c>
      <c r="H70" s="18" t="str">
        <f t="shared" si="45"/>
        <v>XXX210/19</v>
      </c>
      <c r="I70" s="82" t="s">
        <v>28</v>
      </c>
      <c r="J70" s="83" t="s">
        <v>27</v>
      </c>
      <c r="K70" s="84">
        <v>0.71319444444444446</v>
      </c>
      <c r="L70" s="85">
        <v>0.71527777777777779</v>
      </c>
      <c r="M70" s="86" t="s">
        <v>40</v>
      </c>
      <c r="N70" s="85">
        <v>0.73958333333333337</v>
      </c>
      <c r="O70" s="87" t="s">
        <v>38</v>
      </c>
      <c r="P70" s="61" t="str">
        <f t="shared" si="53"/>
        <v>OK</v>
      </c>
      <c r="Q70" s="17">
        <f t="shared" si="54"/>
        <v>2.430555555555558E-2</v>
      </c>
      <c r="R70" s="17">
        <f t="shared" si="55"/>
        <v>2.0833333333333259E-3</v>
      </c>
      <c r="S70" s="17">
        <f t="shared" si="56"/>
        <v>2.6388888888888906E-2</v>
      </c>
      <c r="T70" s="17">
        <f t="shared" si="57"/>
        <v>1.1805555555555625E-2</v>
      </c>
      <c r="U70" s="18">
        <v>20</v>
      </c>
      <c r="V70" s="18">
        <f>INDEX('Počty dní'!F:J,MATCH(E70,'Počty dní'!H:H,0),4)</f>
        <v>47</v>
      </c>
      <c r="W70" s="88">
        <f t="shared" si="51"/>
        <v>940</v>
      </c>
      <c r="Z70" s="20"/>
      <c r="AA70" s="20"/>
    </row>
    <row r="71" spans="1:27" x14ac:dyDescent="0.25">
      <c r="A71" s="80">
        <v>405</v>
      </c>
      <c r="B71" s="18">
        <v>4105</v>
      </c>
      <c r="C71" s="18" t="s">
        <v>21</v>
      </c>
      <c r="D71" s="18"/>
      <c r="E71" s="81" t="str">
        <f t="shared" si="37"/>
        <v>X</v>
      </c>
      <c r="F71" s="18" t="s">
        <v>77</v>
      </c>
      <c r="G71" s="218">
        <v>22</v>
      </c>
      <c r="H71" s="18" t="str">
        <f t="shared" si="38"/>
        <v>XXX210/22</v>
      </c>
      <c r="I71" s="82" t="s">
        <v>28</v>
      </c>
      <c r="J71" s="83" t="s">
        <v>27</v>
      </c>
      <c r="K71" s="84">
        <v>0.7597222222222223</v>
      </c>
      <c r="L71" s="85">
        <v>0.76041666666666663</v>
      </c>
      <c r="M71" s="87" t="s">
        <v>38</v>
      </c>
      <c r="N71" s="85">
        <v>0.78472222222222221</v>
      </c>
      <c r="O71" s="86" t="s">
        <v>40</v>
      </c>
      <c r="P71" s="18" t="str">
        <f t="shared" si="53"/>
        <v>OK</v>
      </c>
      <c r="Q71" s="17">
        <f t="shared" si="54"/>
        <v>2.430555555555558E-2</v>
      </c>
      <c r="R71" s="17">
        <f t="shared" si="55"/>
        <v>6.9444444444433095E-4</v>
      </c>
      <c r="S71" s="17">
        <f t="shared" si="56"/>
        <v>2.4999999999999911E-2</v>
      </c>
      <c r="T71" s="17">
        <f t="shared" si="57"/>
        <v>2.0138888888888928E-2</v>
      </c>
      <c r="U71" s="18">
        <v>20</v>
      </c>
      <c r="V71" s="18">
        <f>INDEX('Počty dní'!F:J,MATCH(E71,'Počty dní'!H:H,0),4)</f>
        <v>47</v>
      </c>
      <c r="W71" s="88">
        <f t="shared" si="43"/>
        <v>940</v>
      </c>
      <c r="Z71" s="20"/>
      <c r="AA71" s="20"/>
    </row>
    <row r="72" spans="1:27" ht="15.75" thickBot="1" x14ac:dyDescent="0.3">
      <c r="A72" s="80">
        <v>405</v>
      </c>
      <c r="B72" s="18">
        <v>4105</v>
      </c>
      <c r="C72" s="18" t="s">
        <v>21</v>
      </c>
      <c r="D72" s="18"/>
      <c r="E72" s="81" t="str">
        <f t="shared" si="37"/>
        <v>X</v>
      </c>
      <c r="F72" s="18" t="s">
        <v>77</v>
      </c>
      <c r="G72" s="218">
        <v>21</v>
      </c>
      <c r="H72" s="18" t="str">
        <f t="shared" si="38"/>
        <v>XXX210/21</v>
      </c>
      <c r="I72" s="82" t="s">
        <v>28</v>
      </c>
      <c r="J72" s="83" t="s">
        <v>27</v>
      </c>
      <c r="K72" s="84">
        <v>0.79722222222222217</v>
      </c>
      <c r="L72" s="85">
        <v>0.79861111111111116</v>
      </c>
      <c r="M72" s="87" t="s">
        <v>40</v>
      </c>
      <c r="N72" s="85">
        <v>0.82291666666666663</v>
      </c>
      <c r="O72" s="86" t="s">
        <v>38</v>
      </c>
      <c r="P72" s="61"/>
      <c r="Q72" s="17">
        <f t="shared" si="54"/>
        <v>2.4305555555555469E-2</v>
      </c>
      <c r="R72" s="17">
        <f t="shared" si="55"/>
        <v>1.388888888888995E-3</v>
      </c>
      <c r="S72" s="17">
        <f t="shared" si="56"/>
        <v>2.5694444444444464E-2</v>
      </c>
      <c r="T72" s="17">
        <f t="shared" si="57"/>
        <v>1.2499999999999956E-2</v>
      </c>
      <c r="U72" s="18">
        <v>20</v>
      </c>
      <c r="V72" s="18">
        <f>INDEX('Počty dní'!F:J,MATCH(E72,'Počty dní'!H:H,0),4)</f>
        <v>47</v>
      </c>
      <c r="W72" s="88">
        <f t="shared" si="43"/>
        <v>940</v>
      </c>
      <c r="Z72" s="20"/>
      <c r="AA72" s="20"/>
    </row>
    <row r="73" spans="1:27" ht="15.75" thickBot="1" x14ac:dyDescent="0.3">
      <c r="A73" s="69" t="str">
        <f ca="1">CONCATENATE(INDIRECT("R[-3]C[0]",FALSE),"celkem")</f>
        <v>405celkem</v>
      </c>
      <c r="B73" s="37"/>
      <c r="C73" s="37" t="str">
        <f ca="1">INDIRECT("R[-1]C[12]",FALSE)</f>
        <v>Polná,,aut.st.</v>
      </c>
      <c r="D73" s="38"/>
      <c r="E73" s="37"/>
      <c r="F73" s="38"/>
      <c r="G73" s="219"/>
      <c r="H73" s="39"/>
      <c r="I73" s="40"/>
      <c r="J73" s="41" t="str">
        <f ca="1">INDIRECT("R[-2]C[0]",FALSE)</f>
        <v>V</v>
      </c>
      <c r="K73" s="42"/>
      <c r="L73" s="59"/>
      <c r="M73" s="43"/>
      <c r="N73" s="59"/>
      <c r="O73" s="44"/>
      <c r="P73" s="37"/>
      <c r="Q73" s="45">
        <f>SUM(Q61:Q72)</f>
        <v>0.28541666666666643</v>
      </c>
      <c r="R73" s="45">
        <f>SUM(R61:R72)</f>
        <v>2.2222222222222254E-2</v>
      </c>
      <c r="S73" s="45">
        <f>SUM(S61:S72)</f>
        <v>0.30763888888888868</v>
      </c>
      <c r="T73" s="45">
        <f>SUM(T61:T72)</f>
        <v>0.2958333333333335</v>
      </c>
      <c r="U73" s="46">
        <f>SUM(U61:U72)</f>
        <v>243.50000000000003</v>
      </c>
      <c r="V73" s="47"/>
      <c r="W73" s="48">
        <f>SUM(W61:W72)</f>
        <v>11444.5</v>
      </c>
      <c r="Z73" s="20"/>
      <c r="AA73" s="20"/>
    </row>
    <row r="74" spans="1:27" x14ac:dyDescent="0.25">
      <c r="A74" s="70"/>
      <c r="D74" s="49"/>
      <c r="F74" s="49"/>
      <c r="H74" s="50"/>
      <c r="I74" s="51"/>
      <c r="J74" s="52"/>
      <c r="K74" s="53"/>
      <c r="L74" s="60"/>
      <c r="M74" s="54"/>
      <c r="N74" s="60"/>
      <c r="O74" s="55"/>
      <c r="Q74" s="56"/>
      <c r="R74" s="56"/>
      <c r="S74" s="56"/>
      <c r="T74" s="56"/>
      <c r="U74" s="53"/>
      <c r="W74" s="53"/>
      <c r="Z74" s="20"/>
      <c r="AA74" s="20"/>
    </row>
    <row r="75" spans="1:27" ht="15.75" thickBot="1" x14ac:dyDescent="0.3">
      <c r="I75" s="20"/>
      <c r="J75" s="20"/>
      <c r="K75" s="20"/>
      <c r="Z75" s="20"/>
      <c r="AA75" s="20"/>
    </row>
    <row r="76" spans="1:27" x14ac:dyDescent="0.25">
      <c r="A76" s="72">
        <v>406</v>
      </c>
      <c r="B76" s="57">
        <v>4106</v>
      </c>
      <c r="C76" s="57" t="s">
        <v>21</v>
      </c>
      <c r="D76" s="57"/>
      <c r="E76" s="73" t="str">
        <f t="shared" ref="E76:E85" si="58">CONCATENATE(C76,D76)</f>
        <v>X</v>
      </c>
      <c r="F76" s="57" t="s">
        <v>72</v>
      </c>
      <c r="G76" s="217">
        <v>2</v>
      </c>
      <c r="H76" s="57" t="str">
        <f t="shared" ref="H76:H85" si="59">CONCATENATE(F76,"/",G76)</f>
        <v>XXX201/2</v>
      </c>
      <c r="I76" s="74" t="s">
        <v>28</v>
      </c>
      <c r="J76" s="75" t="s">
        <v>28</v>
      </c>
      <c r="K76" s="76">
        <v>0.20833333333333334</v>
      </c>
      <c r="L76" s="77">
        <v>0.20972222222222223</v>
      </c>
      <c r="M76" s="78" t="s">
        <v>25</v>
      </c>
      <c r="N76" s="77">
        <v>0.21944444444444444</v>
      </c>
      <c r="O76" s="78" t="s">
        <v>38</v>
      </c>
      <c r="P76" s="57" t="str">
        <f t="shared" ref="P76:P84" si="60">IF(M77=O76,"OK","POZOR")</f>
        <v>OK</v>
      </c>
      <c r="Q76" s="58">
        <f t="shared" ref="Q76:Q85" si="61">IF(ISNUMBER(G76),N76-L76,IF(F76="přejezd",N76-L76,0))</f>
        <v>9.7222222222222154E-3</v>
      </c>
      <c r="R76" s="58">
        <f t="shared" ref="R76:R85" si="62">IF(ISNUMBER(G76),L76-K76,0)</f>
        <v>1.388888888888884E-3</v>
      </c>
      <c r="S76" s="58">
        <f t="shared" ref="S76:S85" si="63">Q76+R76</f>
        <v>1.1111111111111099E-2</v>
      </c>
      <c r="T76" s="58"/>
      <c r="U76" s="57">
        <v>8.3000000000000007</v>
      </c>
      <c r="V76" s="57">
        <f>INDEX('Počty dní'!F:J,MATCH(E76,'Počty dní'!H:H,0),4)</f>
        <v>47</v>
      </c>
      <c r="W76" s="79">
        <f t="shared" ref="W76:W85" si="64">V76*U76</f>
        <v>390.1</v>
      </c>
      <c r="Z76" s="20"/>
      <c r="AA76" s="20"/>
    </row>
    <row r="77" spans="1:27" x14ac:dyDescent="0.25">
      <c r="A77" s="80">
        <v>406</v>
      </c>
      <c r="B77" s="18">
        <v>4106</v>
      </c>
      <c r="C77" s="18" t="s">
        <v>21</v>
      </c>
      <c r="D77" s="18"/>
      <c r="E77" s="81" t="str">
        <f t="shared" si="58"/>
        <v>X</v>
      </c>
      <c r="F77" s="18" t="s">
        <v>71</v>
      </c>
      <c r="G77" s="218">
        <v>4</v>
      </c>
      <c r="H77" s="18" t="str">
        <f t="shared" si="59"/>
        <v>XXX181/4</v>
      </c>
      <c r="I77" s="82" t="s">
        <v>28</v>
      </c>
      <c r="J77" s="83" t="s">
        <v>28</v>
      </c>
      <c r="K77" s="84">
        <v>0.22013888888888888</v>
      </c>
      <c r="L77" s="85">
        <v>0.22222222222222221</v>
      </c>
      <c r="M77" s="86" t="s">
        <v>38</v>
      </c>
      <c r="N77" s="85">
        <v>0.24027777777777778</v>
      </c>
      <c r="O77" s="86" t="s">
        <v>26</v>
      </c>
      <c r="P77" s="18" t="str">
        <f t="shared" si="60"/>
        <v>OK</v>
      </c>
      <c r="Q77" s="17">
        <f t="shared" si="61"/>
        <v>1.8055555555555575E-2</v>
      </c>
      <c r="R77" s="17">
        <f t="shared" si="62"/>
        <v>2.0833333333333259E-3</v>
      </c>
      <c r="S77" s="17">
        <f t="shared" si="63"/>
        <v>2.0138888888888901E-2</v>
      </c>
      <c r="T77" s="17">
        <f t="shared" ref="T77:T85" si="65">K77-N76</f>
        <v>6.9444444444444198E-4</v>
      </c>
      <c r="U77" s="18">
        <v>17.399999999999999</v>
      </c>
      <c r="V77" s="18">
        <f>INDEX('Počty dní'!F:J,MATCH(E77,'Počty dní'!H:H,0),4)</f>
        <v>47</v>
      </c>
      <c r="W77" s="88">
        <f t="shared" si="64"/>
        <v>817.8</v>
      </c>
      <c r="Z77" s="20"/>
      <c r="AA77" s="20"/>
    </row>
    <row r="78" spans="1:27" x14ac:dyDescent="0.25">
      <c r="A78" s="80">
        <v>406</v>
      </c>
      <c r="B78" s="18">
        <v>4106</v>
      </c>
      <c r="C78" s="18" t="s">
        <v>21</v>
      </c>
      <c r="D78" s="18"/>
      <c r="E78" s="81" t="str">
        <f t="shared" si="58"/>
        <v>X</v>
      </c>
      <c r="F78" s="18" t="s">
        <v>71</v>
      </c>
      <c r="G78" s="218">
        <v>5</v>
      </c>
      <c r="H78" s="18" t="str">
        <f t="shared" si="59"/>
        <v>XXX181/5</v>
      </c>
      <c r="I78" s="82" t="s">
        <v>28</v>
      </c>
      <c r="J78" s="83" t="s">
        <v>28</v>
      </c>
      <c r="K78" s="84">
        <v>0.25</v>
      </c>
      <c r="L78" s="85">
        <v>0.25138888888888888</v>
      </c>
      <c r="M78" s="86" t="s">
        <v>26</v>
      </c>
      <c r="N78" s="85">
        <v>0.26944444444444443</v>
      </c>
      <c r="O78" s="86" t="s">
        <v>38</v>
      </c>
      <c r="P78" s="18" t="str">
        <f t="shared" si="60"/>
        <v>OK</v>
      </c>
      <c r="Q78" s="17">
        <f t="shared" si="61"/>
        <v>1.8055555555555547E-2</v>
      </c>
      <c r="R78" s="17">
        <f t="shared" si="62"/>
        <v>1.388888888888884E-3</v>
      </c>
      <c r="S78" s="17">
        <f t="shared" si="63"/>
        <v>1.9444444444444431E-2</v>
      </c>
      <c r="T78" s="17">
        <f t="shared" si="65"/>
        <v>9.7222222222222154E-3</v>
      </c>
      <c r="U78" s="18">
        <v>17.399999999999999</v>
      </c>
      <c r="V78" s="18">
        <f>INDEX('Počty dní'!F:J,MATCH(E78,'Počty dní'!H:H,0),4)</f>
        <v>47</v>
      </c>
      <c r="W78" s="88">
        <f t="shared" si="64"/>
        <v>817.8</v>
      </c>
      <c r="Z78" s="20"/>
      <c r="AA78" s="20"/>
    </row>
    <row r="79" spans="1:27" x14ac:dyDescent="0.25">
      <c r="A79" s="80">
        <v>406</v>
      </c>
      <c r="B79" s="18">
        <v>4106</v>
      </c>
      <c r="C79" s="18" t="s">
        <v>21</v>
      </c>
      <c r="D79" s="18"/>
      <c r="E79" s="81" t="str">
        <f t="shared" si="58"/>
        <v>X</v>
      </c>
      <c r="F79" s="18" t="s">
        <v>72</v>
      </c>
      <c r="G79" s="218">
        <v>1</v>
      </c>
      <c r="H79" s="18" t="str">
        <f t="shared" si="59"/>
        <v>XXX201/1</v>
      </c>
      <c r="I79" s="82" t="s">
        <v>28</v>
      </c>
      <c r="J79" s="83" t="s">
        <v>28</v>
      </c>
      <c r="K79" s="84">
        <v>0.2722222222222222</v>
      </c>
      <c r="L79" s="85">
        <v>0.27291666666666664</v>
      </c>
      <c r="M79" s="86" t="s">
        <v>38</v>
      </c>
      <c r="N79" s="85">
        <v>0.28194444444444444</v>
      </c>
      <c r="O79" s="86" t="s">
        <v>25</v>
      </c>
      <c r="P79" s="18" t="str">
        <f t="shared" si="60"/>
        <v>OK</v>
      </c>
      <c r="Q79" s="17">
        <f t="shared" si="61"/>
        <v>9.0277777777778012E-3</v>
      </c>
      <c r="R79" s="17">
        <f t="shared" si="62"/>
        <v>6.9444444444444198E-4</v>
      </c>
      <c r="S79" s="17">
        <f t="shared" si="63"/>
        <v>9.7222222222222432E-3</v>
      </c>
      <c r="T79" s="17">
        <f t="shared" si="65"/>
        <v>2.7777777777777679E-3</v>
      </c>
      <c r="U79" s="18">
        <v>8.3000000000000007</v>
      </c>
      <c r="V79" s="18">
        <f>INDEX('Počty dní'!F:J,MATCH(E79,'Počty dní'!H:H,0),4)</f>
        <v>47</v>
      </c>
      <c r="W79" s="88">
        <f t="shared" si="64"/>
        <v>390.1</v>
      </c>
      <c r="Z79" s="20"/>
      <c r="AA79" s="20"/>
    </row>
    <row r="80" spans="1:27" x14ac:dyDescent="0.25">
      <c r="A80" s="80">
        <v>406</v>
      </c>
      <c r="B80" s="18">
        <v>4106</v>
      </c>
      <c r="C80" s="18" t="s">
        <v>21</v>
      </c>
      <c r="D80" s="18"/>
      <c r="E80" s="81" t="str">
        <f t="shared" si="58"/>
        <v>X</v>
      </c>
      <c r="F80" s="18" t="s">
        <v>72</v>
      </c>
      <c r="G80" s="218">
        <v>4</v>
      </c>
      <c r="H80" s="18" t="str">
        <f t="shared" si="59"/>
        <v>XXX201/4</v>
      </c>
      <c r="I80" s="82" t="s">
        <v>28</v>
      </c>
      <c r="J80" s="83" t="s">
        <v>28</v>
      </c>
      <c r="K80" s="84">
        <v>0.28194444444444444</v>
      </c>
      <c r="L80" s="85">
        <v>0.28263888888888888</v>
      </c>
      <c r="M80" s="86" t="s">
        <v>25</v>
      </c>
      <c r="N80" s="85">
        <v>0.30277777777777776</v>
      </c>
      <c r="O80" s="86" t="s">
        <v>38</v>
      </c>
      <c r="P80" s="18" t="str">
        <f t="shared" si="60"/>
        <v>OK</v>
      </c>
      <c r="Q80" s="17">
        <f t="shared" si="61"/>
        <v>2.0138888888888873E-2</v>
      </c>
      <c r="R80" s="17">
        <f t="shared" si="62"/>
        <v>6.9444444444444198E-4</v>
      </c>
      <c r="S80" s="17">
        <f t="shared" si="63"/>
        <v>2.0833333333333315E-2</v>
      </c>
      <c r="T80" s="17">
        <f t="shared" si="65"/>
        <v>0</v>
      </c>
      <c r="U80" s="18">
        <v>15.4</v>
      </c>
      <c r="V80" s="18">
        <f>INDEX('Počty dní'!F:J,MATCH(E80,'Počty dní'!H:H,0),4)</f>
        <v>47</v>
      </c>
      <c r="W80" s="88">
        <f t="shared" si="64"/>
        <v>723.80000000000007</v>
      </c>
      <c r="Z80" s="20"/>
      <c r="AA80" s="20"/>
    </row>
    <row r="81" spans="1:27" x14ac:dyDescent="0.25">
      <c r="A81" s="80">
        <v>406</v>
      </c>
      <c r="B81" s="18">
        <v>4106</v>
      </c>
      <c r="C81" s="18" t="s">
        <v>21</v>
      </c>
      <c r="D81" s="18"/>
      <c r="E81" s="81" t="str">
        <f t="shared" si="58"/>
        <v>X</v>
      </c>
      <c r="F81" s="18" t="s">
        <v>71</v>
      </c>
      <c r="G81" s="218">
        <v>12</v>
      </c>
      <c r="H81" s="18" t="str">
        <f t="shared" si="59"/>
        <v>XXX181/12</v>
      </c>
      <c r="I81" s="82" t="s">
        <v>28</v>
      </c>
      <c r="J81" s="83" t="s">
        <v>28</v>
      </c>
      <c r="K81" s="84">
        <v>0.32361111111111113</v>
      </c>
      <c r="L81" s="85">
        <v>0.3263888888888889</v>
      </c>
      <c r="M81" s="86" t="s">
        <v>38</v>
      </c>
      <c r="N81" s="85">
        <v>0.34652777777777777</v>
      </c>
      <c r="O81" s="86" t="s">
        <v>26</v>
      </c>
      <c r="P81" s="18" t="str">
        <f t="shared" si="60"/>
        <v>OK</v>
      </c>
      <c r="Q81" s="17">
        <f t="shared" si="61"/>
        <v>2.0138888888888873E-2</v>
      </c>
      <c r="R81" s="17">
        <f t="shared" si="62"/>
        <v>2.7777777777777679E-3</v>
      </c>
      <c r="S81" s="17">
        <f t="shared" si="63"/>
        <v>2.2916666666666641E-2</v>
      </c>
      <c r="T81" s="17">
        <f t="shared" si="65"/>
        <v>2.083333333333337E-2</v>
      </c>
      <c r="U81" s="18">
        <v>17.399999999999999</v>
      </c>
      <c r="V81" s="18">
        <f>INDEX('Počty dní'!F:J,MATCH(E81,'Počty dní'!H:H,0),4)</f>
        <v>47</v>
      </c>
      <c r="W81" s="88">
        <f t="shared" si="64"/>
        <v>817.8</v>
      </c>
      <c r="Z81" s="20"/>
      <c r="AA81" s="20"/>
    </row>
    <row r="82" spans="1:27" x14ac:dyDescent="0.25">
      <c r="A82" s="80">
        <v>406</v>
      </c>
      <c r="B82" s="18">
        <v>4106</v>
      </c>
      <c r="C82" s="18" t="s">
        <v>21</v>
      </c>
      <c r="D82" s="18"/>
      <c r="E82" s="81" t="str">
        <f t="shared" si="58"/>
        <v>X</v>
      </c>
      <c r="F82" s="18" t="s">
        <v>71</v>
      </c>
      <c r="G82" s="218">
        <v>13</v>
      </c>
      <c r="H82" s="18" t="str">
        <f t="shared" si="59"/>
        <v>XXX181/13</v>
      </c>
      <c r="I82" s="82" t="s">
        <v>28</v>
      </c>
      <c r="J82" s="83" t="s">
        <v>28</v>
      </c>
      <c r="K82" s="84">
        <v>0.52569444444444446</v>
      </c>
      <c r="L82" s="85">
        <v>0.52916666666666667</v>
      </c>
      <c r="M82" s="87" t="s">
        <v>26</v>
      </c>
      <c r="N82" s="85">
        <v>0.56805555555555554</v>
      </c>
      <c r="O82" s="86" t="s">
        <v>39</v>
      </c>
      <c r="P82" s="18" t="str">
        <f t="shared" si="60"/>
        <v>OK</v>
      </c>
      <c r="Q82" s="17">
        <f t="shared" si="61"/>
        <v>3.8888888888888862E-2</v>
      </c>
      <c r="R82" s="17">
        <f t="shared" si="62"/>
        <v>3.4722222222222099E-3</v>
      </c>
      <c r="S82" s="17">
        <f t="shared" si="63"/>
        <v>4.2361111111111072E-2</v>
      </c>
      <c r="T82" s="17">
        <f t="shared" si="65"/>
        <v>0.1791666666666667</v>
      </c>
      <c r="U82" s="18">
        <v>33.4</v>
      </c>
      <c r="V82" s="18">
        <f>INDEX('Počty dní'!F:J,MATCH(E82,'Počty dní'!H:H,0),4)</f>
        <v>47</v>
      </c>
      <c r="W82" s="88">
        <f t="shared" si="64"/>
        <v>1569.8</v>
      </c>
      <c r="Z82" s="20"/>
      <c r="AA82" s="20"/>
    </row>
    <row r="83" spans="1:27" x14ac:dyDescent="0.25">
      <c r="A83" s="80">
        <v>406</v>
      </c>
      <c r="B83" s="18">
        <v>4106</v>
      </c>
      <c r="C83" s="18" t="s">
        <v>21</v>
      </c>
      <c r="D83" s="18"/>
      <c r="E83" s="81" t="str">
        <f t="shared" si="58"/>
        <v>X</v>
      </c>
      <c r="F83" s="18" t="s">
        <v>71</v>
      </c>
      <c r="G83" s="218">
        <v>20</v>
      </c>
      <c r="H83" s="18" t="str">
        <f t="shared" si="59"/>
        <v>XXX181/20</v>
      </c>
      <c r="I83" s="82" t="s">
        <v>28</v>
      </c>
      <c r="J83" s="83" t="s">
        <v>28</v>
      </c>
      <c r="K83" s="84">
        <v>0.59583333333333333</v>
      </c>
      <c r="L83" s="85">
        <v>0.59861111111111109</v>
      </c>
      <c r="M83" s="87" t="s">
        <v>39</v>
      </c>
      <c r="N83" s="85">
        <v>0.6381944444444444</v>
      </c>
      <c r="O83" s="86" t="s">
        <v>26</v>
      </c>
      <c r="P83" s="18" t="str">
        <f t="shared" si="60"/>
        <v>OK</v>
      </c>
      <c r="Q83" s="17">
        <f t="shared" si="61"/>
        <v>3.9583333333333304E-2</v>
      </c>
      <c r="R83" s="17">
        <f t="shared" si="62"/>
        <v>2.7777777777777679E-3</v>
      </c>
      <c r="S83" s="17">
        <f t="shared" si="63"/>
        <v>4.2361111111111072E-2</v>
      </c>
      <c r="T83" s="17">
        <f t="shared" si="65"/>
        <v>2.777777777777779E-2</v>
      </c>
      <c r="U83" s="18">
        <v>33.4</v>
      </c>
      <c r="V83" s="18">
        <f>INDEX('Počty dní'!F:J,MATCH(E83,'Počty dní'!H:H,0),4)</f>
        <v>47</v>
      </c>
      <c r="W83" s="88">
        <f t="shared" si="64"/>
        <v>1569.8</v>
      </c>
      <c r="Z83" s="20"/>
      <c r="AA83" s="20"/>
    </row>
    <row r="84" spans="1:27" x14ac:dyDescent="0.25">
      <c r="A84" s="80">
        <v>406</v>
      </c>
      <c r="B84" s="18">
        <v>4106</v>
      </c>
      <c r="C84" s="18" t="s">
        <v>21</v>
      </c>
      <c r="D84" s="18"/>
      <c r="E84" s="81" t="str">
        <f t="shared" si="58"/>
        <v>X</v>
      </c>
      <c r="F84" s="18" t="s">
        <v>74</v>
      </c>
      <c r="G84" s="218">
        <v>5</v>
      </c>
      <c r="H84" s="18" t="str">
        <f t="shared" si="59"/>
        <v>YYY182/5</v>
      </c>
      <c r="I84" s="82" t="s">
        <v>28</v>
      </c>
      <c r="J84" s="83" t="s">
        <v>28</v>
      </c>
      <c r="K84" s="84">
        <v>0.64097222222222217</v>
      </c>
      <c r="L84" s="85">
        <v>0.64236111111111105</v>
      </c>
      <c r="M84" s="87" t="s">
        <v>26</v>
      </c>
      <c r="N84" s="85">
        <v>0.66875000000000007</v>
      </c>
      <c r="O84" s="86" t="s">
        <v>38</v>
      </c>
      <c r="P84" s="18" t="str">
        <f t="shared" si="60"/>
        <v>OK</v>
      </c>
      <c r="Q84" s="17">
        <f t="shared" si="61"/>
        <v>2.6388888888889017E-2</v>
      </c>
      <c r="R84" s="17">
        <f t="shared" si="62"/>
        <v>1.388888888888884E-3</v>
      </c>
      <c r="S84" s="17">
        <f t="shared" si="63"/>
        <v>2.7777777777777901E-2</v>
      </c>
      <c r="T84" s="17">
        <f t="shared" si="65"/>
        <v>2.7777777777777679E-3</v>
      </c>
      <c r="U84" s="18">
        <v>21.6</v>
      </c>
      <c r="V84" s="18">
        <f>INDEX('Počty dní'!F:J,MATCH(E84,'Počty dní'!H:H,0),4)</f>
        <v>47</v>
      </c>
      <c r="W84" s="88">
        <f t="shared" si="64"/>
        <v>1015.2</v>
      </c>
      <c r="Z84" s="20"/>
      <c r="AA84" s="20"/>
    </row>
    <row r="85" spans="1:27" ht="15.75" thickBot="1" x14ac:dyDescent="0.3">
      <c r="A85" s="80">
        <v>406</v>
      </c>
      <c r="B85" s="18">
        <v>4106</v>
      </c>
      <c r="C85" s="18" t="s">
        <v>21</v>
      </c>
      <c r="D85" s="18"/>
      <c r="E85" s="81" t="str">
        <f t="shared" si="58"/>
        <v>X</v>
      </c>
      <c r="F85" s="18" t="s">
        <v>72</v>
      </c>
      <c r="G85" s="218">
        <v>11</v>
      </c>
      <c r="H85" s="18" t="str">
        <f t="shared" si="59"/>
        <v>XXX201/11</v>
      </c>
      <c r="I85" s="82" t="s">
        <v>28</v>
      </c>
      <c r="J85" s="83" t="s">
        <v>28</v>
      </c>
      <c r="K85" s="84">
        <v>0.69444444444444453</v>
      </c>
      <c r="L85" s="85">
        <v>0.69652777777777775</v>
      </c>
      <c r="M85" s="86" t="s">
        <v>38</v>
      </c>
      <c r="N85" s="85">
        <v>0.7055555555555556</v>
      </c>
      <c r="O85" s="86" t="s">
        <v>25</v>
      </c>
      <c r="P85" s="61"/>
      <c r="Q85" s="17">
        <f t="shared" si="61"/>
        <v>9.0277777777778567E-3</v>
      </c>
      <c r="R85" s="17">
        <f t="shared" si="62"/>
        <v>2.0833333333332149E-3</v>
      </c>
      <c r="S85" s="17">
        <f t="shared" si="63"/>
        <v>1.1111111111111072E-2</v>
      </c>
      <c r="T85" s="17">
        <f t="shared" si="65"/>
        <v>2.5694444444444464E-2</v>
      </c>
      <c r="U85" s="18">
        <v>8.3000000000000007</v>
      </c>
      <c r="V85" s="18">
        <f>INDEX('Počty dní'!F:J,MATCH(E85,'Počty dní'!H:H,0),4)</f>
        <v>47</v>
      </c>
      <c r="W85" s="88">
        <f t="shared" si="64"/>
        <v>390.1</v>
      </c>
      <c r="Z85" s="20"/>
      <c r="AA85" s="20"/>
    </row>
    <row r="86" spans="1:27" ht="15.75" thickBot="1" x14ac:dyDescent="0.3">
      <c r="A86" s="69" t="str">
        <f ca="1">CONCATENATE(INDIRECT("R[-3]C[0]",FALSE),"celkem")</f>
        <v>406celkem</v>
      </c>
      <c r="B86" s="37"/>
      <c r="C86" s="37" t="str">
        <f ca="1">INDIRECT("R[-1]C[12]",FALSE)</f>
        <v>Jamné</v>
      </c>
      <c r="D86" s="38"/>
      <c r="E86" s="37"/>
      <c r="F86" s="38"/>
      <c r="G86" s="219"/>
      <c r="H86" s="39"/>
      <c r="I86" s="40"/>
      <c r="J86" s="41" t="str">
        <f ca="1">INDIRECT("R[-2]C[0]",FALSE)</f>
        <v>S</v>
      </c>
      <c r="K86" s="42"/>
      <c r="L86" s="59"/>
      <c r="M86" s="43"/>
      <c r="N86" s="59"/>
      <c r="O86" s="44"/>
      <c r="P86" s="37"/>
      <c r="Q86" s="45">
        <f>SUM(Q76:Q85)</f>
        <v>0.20902777777777792</v>
      </c>
      <c r="R86" s="45">
        <f>SUM(R76:R85)</f>
        <v>1.8749999999999822E-2</v>
      </c>
      <c r="S86" s="45">
        <f>SUM(S76:S85)</f>
        <v>0.22777777777777775</v>
      </c>
      <c r="T86" s="45">
        <f>SUM(T76:T85)</f>
        <v>0.26944444444444449</v>
      </c>
      <c r="U86" s="46">
        <f>SUM(U76:U85)</f>
        <v>180.9</v>
      </c>
      <c r="V86" s="47"/>
      <c r="W86" s="48">
        <f>SUM(W76:W85)</f>
        <v>8502.3000000000011</v>
      </c>
      <c r="Z86" s="20"/>
      <c r="AA86" s="20"/>
    </row>
    <row r="87" spans="1:27" x14ac:dyDescent="0.25">
      <c r="A87" s="70"/>
      <c r="D87" s="49"/>
      <c r="F87" s="49"/>
      <c r="H87" s="50"/>
      <c r="I87" s="51"/>
      <c r="J87" s="52"/>
      <c r="K87" s="53"/>
      <c r="L87" s="60"/>
      <c r="M87" s="54"/>
      <c r="N87" s="60"/>
      <c r="O87" s="55"/>
      <c r="Q87" s="56"/>
      <c r="R87" s="56"/>
      <c r="S87" s="56"/>
      <c r="T87" s="56"/>
      <c r="U87" s="53"/>
      <c r="W87" s="53"/>
      <c r="Z87" s="20"/>
      <c r="AA87" s="20"/>
    </row>
    <row r="88" spans="1:27" ht="15.75" thickBot="1" x14ac:dyDescent="0.3">
      <c r="I88" s="54"/>
      <c r="J88" s="54"/>
      <c r="L88" s="54"/>
      <c r="M88" s="54"/>
      <c r="P88" s="53"/>
      <c r="Z88" s="20"/>
      <c r="AA88" s="20"/>
    </row>
    <row r="89" spans="1:27" x14ac:dyDescent="0.25">
      <c r="A89" s="72">
        <v>407</v>
      </c>
      <c r="B89" s="57">
        <v>4107</v>
      </c>
      <c r="C89" s="57" t="s">
        <v>21</v>
      </c>
      <c r="D89" s="57"/>
      <c r="E89" s="73" t="str">
        <f t="shared" ref="E89:E101" si="66">CONCATENATE(C89,D89)</f>
        <v>X</v>
      </c>
      <c r="F89" s="57" t="s">
        <v>76</v>
      </c>
      <c r="G89" s="217">
        <v>2</v>
      </c>
      <c r="H89" s="57" t="str">
        <f t="shared" ref="H89:H101" si="67">CONCATENATE(F89,"/",G89)</f>
        <v>XXX186/2</v>
      </c>
      <c r="I89" s="74" t="s">
        <v>28</v>
      </c>
      <c r="J89" s="75" t="s">
        <v>27</v>
      </c>
      <c r="K89" s="76">
        <v>0.19444444444444445</v>
      </c>
      <c r="L89" s="77">
        <v>0.19513888888888889</v>
      </c>
      <c r="M89" s="78" t="s">
        <v>42</v>
      </c>
      <c r="N89" s="77">
        <v>0.21388888888888891</v>
      </c>
      <c r="O89" s="78" t="s">
        <v>38</v>
      </c>
      <c r="P89" s="57" t="str">
        <f t="shared" ref="P89:P100" si="68">IF(M90=O89,"OK","POZOR")</f>
        <v>OK</v>
      </c>
      <c r="Q89" s="58">
        <f t="shared" ref="Q89:Q101" si="69">IF(ISNUMBER(G89),N89-L89,IF(F89="přejezd",N89-L89,0))</f>
        <v>1.8750000000000017E-2</v>
      </c>
      <c r="R89" s="58">
        <f t="shared" ref="R89:R101" si="70">IF(ISNUMBER(G89),L89-K89,0)</f>
        <v>6.9444444444444198E-4</v>
      </c>
      <c r="S89" s="58">
        <f t="shared" ref="S89:S101" si="71">Q89+R89</f>
        <v>1.9444444444444459E-2</v>
      </c>
      <c r="T89" s="58"/>
      <c r="U89" s="57">
        <v>19</v>
      </c>
      <c r="V89" s="57">
        <f>INDEX('Počty dní'!F:J,MATCH(E89,'Počty dní'!H:H,0),4)</f>
        <v>47</v>
      </c>
      <c r="W89" s="79">
        <f t="shared" ref="W89:W101" si="72">V89*U89</f>
        <v>893</v>
      </c>
      <c r="Z89" s="20"/>
      <c r="AA89" s="20"/>
    </row>
    <row r="90" spans="1:27" x14ac:dyDescent="0.25">
      <c r="A90" s="80">
        <v>407</v>
      </c>
      <c r="B90" s="18">
        <v>4107</v>
      </c>
      <c r="C90" s="18" t="s">
        <v>21</v>
      </c>
      <c r="D90" s="18"/>
      <c r="E90" s="81" t="str">
        <f t="shared" si="66"/>
        <v>X</v>
      </c>
      <c r="F90" s="18" t="s">
        <v>77</v>
      </c>
      <c r="G90" s="218">
        <v>4</v>
      </c>
      <c r="H90" s="18" t="str">
        <f t="shared" si="67"/>
        <v>XXX210/4</v>
      </c>
      <c r="I90" s="82" t="s">
        <v>28</v>
      </c>
      <c r="J90" s="83" t="s">
        <v>27</v>
      </c>
      <c r="K90" s="84">
        <v>0.21736111111111112</v>
      </c>
      <c r="L90" s="85">
        <v>0.21875</v>
      </c>
      <c r="M90" s="86" t="s">
        <v>38</v>
      </c>
      <c r="N90" s="85">
        <v>0.24305555555555555</v>
      </c>
      <c r="O90" s="87" t="s">
        <v>40</v>
      </c>
      <c r="P90" s="18" t="str">
        <f t="shared" si="68"/>
        <v>OK</v>
      </c>
      <c r="Q90" s="17">
        <f t="shared" si="69"/>
        <v>2.4305555555555552E-2</v>
      </c>
      <c r="R90" s="17">
        <f t="shared" si="70"/>
        <v>1.388888888888884E-3</v>
      </c>
      <c r="S90" s="17">
        <f t="shared" si="71"/>
        <v>2.5694444444444436E-2</v>
      </c>
      <c r="T90" s="17">
        <f t="shared" ref="T90:T101" si="73">K90-N89</f>
        <v>3.4722222222222099E-3</v>
      </c>
      <c r="U90" s="18">
        <v>20</v>
      </c>
      <c r="V90" s="18">
        <f>INDEX('Počty dní'!F:J,MATCH(E90,'Počty dní'!H:H,0),4)</f>
        <v>47</v>
      </c>
      <c r="W90" s="88">
        <f t="shared" si="72"/>
        <v>940</v>
      </c>
      <c r="Z90" s="20"/>
      <c r="AA90" s="20"/>
    </row>
    <row r="91" spans="1:27" x14ac:dyDescent="0.25">
      <c r="A91" s="80">
        <v>407</v>
      </c>
      <c r="B91" s="18">
        <v>4107</v>
      </c>
      <c r="C91" s="18" t="s">
        <v>21</v>
      </c>
      <c r="D91" s="18"/>
      <c r="E91" s="81" t="str">
        <f t="shared" si="66"/>
        <v>X</v>
      </c>
      <c r="F91" s="18" t="s">
        <v>77</v>
      </c>
      <c r="G91" s="218">
        <v>3</v>
      </c>
      <c r="H91" s="18" t="str">
        <f t="shared" si="67"/>
        <v>XXX210/3</v>
      </c>
      <c r="I91" s="82" t="s">
        <v>28</v>
      </c>
      <c r="J91" s="83" t="s">
        <v>27</v>
      </c>
      <c r="K91" s="84">
        <v>0.25208333333333333</v>
      </c>
      <c r="L91" s="85">
        <v>0.25347222222222221</v>
      </c>
      <c r="M91" s="87" t="s">
        <v>40</v>
      </c>
      <c r="N91" s="85">
        <v>0.27777777777777779</v>
      </c>
      <c r="O91" s="86" t="s">
        <v>38</v>
      </c>
      <c r="P91" s="18" t="str">
        <f t="shared" si="68"/>
        <v>OK</v>
      </c>
      <c r="Q91" s="17">
        <f t="shared" si="69"/>
        <v>2.430555555555558E-2</v>
      </c>
      <c r="R91" s="17">
        <f t="shared" si="70"/>
        <v>1.388888888888884E-3</v>
      </c>
      <c r="S91" s="17">
        <f t="shared" si="71"/>
        <v>2.5694444444444464E-2</v>
      </c>
      <c r="T91" s="17">
        <f t="shared" si="73"/>
        <v>9.0277777777777735E-3</v>
      </c>
      <c r="U91" s="18">
        <v>20</v>
      </c>
      <c r="V91" s="18">
        <f>INDEX('Počty dní'!F:J,MATCH(E91,'Počty dní'!H:H,0),4)</f>
        <v>47</v>
      </c>
      <c r="W91" s="88">
        <f t="shared" si="72"/>
        <v>940</v>
      </c>
      <c r="Z91" s="20"/>
      <c r="AA91" s="20"/>
    </row>
    <row r="92" spans="1:27" x14ac:dyDescent="0.25">
      <c r="A92" s="80">
        <v>407</v>
      </c>
      <c r="B92" s="18">
        <v>4107</v>
      </c>
      <c r="C92" s="18" t="s">
        <v>21</v>
      </c>
      <c r="D92" s="18"/>
      <c r="E92" s="81" t="str">
        <f t="shared" si="66"/>
        <v>X</v>
      </c>
      <c r="F92" s="18" t="s">
        <v>77</v>
      </c>
      <c r="G92" s="218">
        <v>8</v>
      </c>
      <c r="H92" s="18" t="str">
        <f t="shared" si="67"/>
        <v>XXX210/8</v>
      </c>
      <c r="I92" s="18" t="s">
        <v>27</v>
      </c>
      <c r="J92" s="83" t="s">
        <v>27</v>
      </c>
      <c r="K92" s="84">
        <v>0.29722222222222222</v>
      </c>
      <c r="L92" s="85">
        <v>0.2986111111111111</v>
      </c>
      <c r="M92" s="87" t="s">
        <v>38</v>
      </c>
      <c r="N92" s="85">
        <v>0.3263888888888889</v>
      </c>
      <c r="O92" s="87" t="s">
        <v>40</v>
      </c>
      <c r="P92" s="18" t="str">
        <f t="shared" si="68"/>
        <v>OK</v>
      </c>
      <c r="Q92" s="17">
        <f t="shared" si="69"/>
        <v>2.777777777777779E-2</v>
      </c>
      <c r="R92" s="17">
        <f t="shared" si="70"/>
        <v>1.388888888888884E-3</v>
      </c>
      <c r="S92" s="17">
        <f t="shared" si="71"/>
        <v>2.9166666666666674E-2</v>
      </c>
      <c r="T92" s="17">
        <f t="shared" si="73"/>
        <v>1.9444444444444431E-2</v>
      </c>
      <c r="U92" s="18">
        <v>20</v>
      </c>
      <c r="V92" s="18">
        <f>INDEX('Počty dní'!F:J,MATCH(E92,'Počty dní'!H:H,0),4)</f>
        <v>47</v>
      </c>
      <c r="W92" s="88">
        <f t="shared" si="72"/>
        <v>940</v>
      </c>
      <c r="Z92" s="20"/>
      <c r="AA92" s="20"/>
    </row>
    <row r="93" spans="1:27" x14ac:dyDescent="0.25">
      <c r="A93" s="80">
        <v>407</v>
      </c>
      <c r="B93" s="18">
        <v>4107</v>
      </c>
      <c r="C93" s="18" t="s">
        <v>21</v>
      </c>
      <c r="D93" s="18"/>
      <c r="E93" s="81" t="str">
        <f t="shared" si="66"/>
        <v>X</v>
      </c>
      <c r="F93" s="18" t="s">
        <v>77</v>
      </c>
      <c r="G93" s="218">
        <v>7</v>
      </c>
      <c r="H93" s="18" t="str">
        <f t="shared" si="67"/>
        <v>XXX210/7</v>
      </c>
      <c r="I93" s="82" t="s">
        <v>28</v>
      </c>
      <c r="J93" s="83" t="s">
        <v>27</v>
      </c>
      <c r="K93" s="84">
        <v>0.33819444444444446</v>
      </c>
      <c r="L93" s="85">
        <v>0.34027777777777773</v>
      </c>
      <c r="M93" s="87" t="s">
        <v>40</v>
      </c>
      <c r="N93" s="85">
        <v>0.36458333333333331</v>
      </c>
      <c r="O93" s="86" t="s">
        <v>38</v>
      </c>
      <c r="P93" s="18" t="str">
        <f t="shared" si="68"/>
        <v>OK</v>
      </c>
      <c r="Q93" s="17">
        <f t="shared" si="69"/>
        <v>2.430555555555558E-2</v>
      </c>
      <c r="R93" s="17">
        <f t="shared" si="70"/>
        <v>2.0833333333332704E-3</v>
      </c>
      <c r="S93" s="17">
        <f t="shared" si="71"/>
        <v>2.6388888888888851E-2</v>
      </c>
      <c r="T93" s="17">
        <f t="shared" si="73"/>
        <v>1.1805555555555569E-2</v>
      </c>
      <c r="U93" s="18">
        <v>20</v>
      </c>
      <c r="V93" s="18">
        <f>INDEX('Počty dní'!F:J,MATCH(E93,'Počty dní'!H:H,0),4)</f>
        <v>47</v>
      </c>
      <c r="W93" s="88">
        <f t="shared" si="72"/>
        <v>940</v>
      </c>
      <c r="Z93" s="20"/>
      <c r="AA93" s="20"/>
    </row>
    <row r="94" spans="1:27" x14ac:dyDescent="0.25">
      <c r="A94" s="80">
        <v>407</v>
      </c>
      <c r="B94" s="18">
        <v>4107</v>
      </c>
      <c r="C94" s="18" t="s">
        <v>21</v>
      </c>
      <c r="D94" s="18"/>
      <c r="E94" s="81" t="str">
        <f t="shared" si="66"/>
        <v>X</v>
      </c>
      <c r="F94" s="18" t="s">
        <v>73</v>
      </c>
      <c r="G94" s="218">
        <v>5</v>
      </c>
      <c r="H94" s="18" t="str">
        <f t="shared" si="67"/>
        <v>XXX183/5</v>
      </c>
      <c r="I94" s="82" t="s">
        <v>28</v>
      </c>
      <c r="J94" s="83" t="s">
        <v>27</v>
      </c>
      <c r="K94" s="84">
        <v>0.4069444444444445</v>
      </c>
      <c r="L94" s="85">
        <v>0.40763888888888888</v>
      </c>
      <c r="M94" s="86" t="s">
        <v>38</v>
      </c>
      <c r="N94" s="85">
        <v>0.42569444444444443</v>
      </c>
      <c r="O94" s="86" t="s">
        <v>38</v>
      </c>
      <c r="P94" s="18" t="str">
        <f t="shared" si="68"/>
        <v>OK</v>
      </c>
      <c r="Q94" s="17">
        <f t="shared" si="69"/>
        <v>1.8055555555555547E-2</v>
      </c>
      <c r="R94" s="17">
        <f t="shared" si="70"/>
        <v>6.9444444444438647E-4</v>
      </c>
      <c r="S94" s="17">
        <f t="shared" si="71"/>
        <v>1.8749999999999933E-2</v>
      </c>
      <c r="T94" s="17">
        <f t="shared" si="73"/>
        <v>4.2361111111111183E-2</v>
      </c>
      <c r="U94" s="18">
        <v>17</v>
      </c>
      <c r="V94" s="18">
        <f>INDEX('Počty dní'!F:J,MATCH(E94,'Počty dní'!H:H,0),4)</f>
        <v>47</v>
      </c>
      <c r="W94" s="88">
        <f t="shared" si="72"/>
        <v>799</v>
      </c>
      <c r="Z94" s="20"/>
      <c r="AA94" s="20"/>
    </row>
    <row r="95" spans="1:27" x14ac:dyDescent="0.25">
      <c r="A95" s="80">
        <v>407</v>
      </c>
      <c r="B95" s="18">
        <v>4107</v>
      </c>
      <c r="C95" s="18" t="s">
        <v>21</v>
      </c>
      <c r="D95" s="18"/>
      <c r="E95" s="81" t="str">
        <f t="shared" si="66"/>
        <v>X</v>
      </c>
      <c r="F95" s="18" t="s">
        <v>72</v>
      </c>
      <c r="G95" s="218">
        <v>5</v>
      </c>
      <c r="H95" s="18" t="str">
        <f t="shared" si="67"/>
        <v>XXX201/5</v>
      </c>
      <c r="I95" s="82" t="s">
        <v>28</v>
      </c>
      <c r="J95" s="83" t="s">
        <v>27</v>
      </c>
      <c r="K95" s="84">
        <v>0.44513888888888892</v>
      </c>
      <c r="L95" s="85">
        <v>0.4465277777777778</v>
      </c>
      <c r="M95" s="86" t="s">
        <v>38</v>
      </c>
      <c r="N95" s="85">
        <v>0.45555555555555555</v>
      </c>
      <c r="O95" s="86" t="s">
        <v>25</v>
      </c>
      <c r="P95" s="18" t="str">
        <f t="shared" si="68"/>
        <v>OK</v>
      </c>
      <c r="Q95" s="17">
        <f t="shared" si="69"/>
        <v>9.0277777777777457E-3</v>
      </c>
      <c r="R95" s="17">
        <f t="shared" si="70"/>
        <v>1.388888888888884E-3</v>
      </c>
      <c r="S95" s="17">
        <f t="shared" si="71"/>
        <v>1.041666666666663E-2</v>
      </c>
      <c r="T95" s="17">
        <f t="shared" si="73"/>
        <v>1.9444444444444486E-2</v>
      </c>
      <c r="U95" s="18">
        <v>8.3000000000000007</v>
      </c>
      <c r="V95" s="18">
        <f>INDEX('Počty dní'!F:J,MATCH(E95,'Počty dní'!H:H,0),4)</f>
        <v>47</v>
      </c>
      <c r="W95" s="88">
        <f t="shared" si="72"/>
        <v>390.1</v>
      </c>
      <c r="Z95" s="20"/>
      <c r="AA95" s="20"/>
    </row>
    <row r="96" spans="1:27" x14ac:dyDescent="0.25">
      <c r="A96" s="80">
        <v>407</v>
      </c>
      <c r="B96" s="18">
        <v>4107</v>
      </c>
      <c r="C96" s="18" t="s">
        <v>21</v>
      </c>
      <c r="D96" s="18"/>
      <c r="E96" s="81" t="str">
        <f t="shared" si="66"/>
        <v>X</v>
      </c>
      <c r="F96" s="18" t="s">
        <v>72</v>
      </c>
      <c r="G96" s="218">
        <v>8</v>
      </c>
      <c r="H96" s="18" t="str">
        <f t="shared" si="67"/>
        <v>XXX201/8</v>
      </c>
      <c r="I96" s="82" t="s">
        <v>28</v>
      </c>
      <c r="J96" s="83" t="s">
        <v>27</v>
      </c>
      <c r="K96" s="84">
        <v>0.45555555555555555</v>
      </c>
      <c r="L96" s="85">
        <v>0.4597222222222222</v>
      </c>
      <c r="M96" s="86" t="s">
        <v>25</v>
      </c>
      <c r="N96" s="85">
        <v>0.4694444444444445</v>
      </c>
      <c r="O96" s="86" t="s">
        <v>38</v>
      </c>
      <c r="P96" s="18" t="str">
        <f t="shared" si="68"/>
        <v>OK</v>
      </c>
      <c r="Q96" s="17">
        <f t="shared" si="69"/>
        <v>9.7222222222222987E-3</v>
      </c>
      <c r="R96" s="17">
        <f t="shared" si="70"/>
        <v>4.1666666666666519E-3</v>
      </c>
      <c r="S96" s="17">
        <f t="shared" si="71"/>
        <v>1.3888888888888951E-2</v>
      </c>
      <c r="T96" s="17">
        <f t="shared" si="73"/>
        <v>0</v>
      </c>
      <c r="U96" s="18">
        <v>8.3000000000000007</v>
      </c>
      <c r="V96" s="18">
        <f>INDEX('Počty dní'!F:J,MATCH(E96,'Počty dní'!H:H,0),4)</f>
        <v>47</v>
      </c>
      <c r="W96" s="88">
        <f t="shared" si="72"/>
        <v>390.1</v>
      </c>
      <c r="Z96" s="20"/>
      <c r="AA96" s="20"/>
    </row>
    <row r="97" spans="1:27" x14ac:dyDescent="0.25">
      <c r="A97" s="80">
        <v>407</v>
      </c>
      <c r="B97" s="18">
        <v>4107</v>
      </c>
      <c r="C97" s="18" t="s">
        <v>21</v>
      </c>
      <c r="D97" s="18"/>
      <c r="E97" s="81" t="str">
        <f t="shared" si="66"/>
        <v>X</v>
      </c>
      <c r="F97" s="18" t="s">
        <v>72</v>
      </c>
      <c r="G97" s="218">
        <v>7</v>
      </c>
      <c r="H97" s="18" t="str">
        <f t="shared" si="67"/>
        <v>XXX201/7</v>
      </c>
      <c r="I97" s="82" t="s">
        <v>28</v>
      </c>
      <c r="J97" s="83" t="s">
        <v>27</v>
      </c>
      <c r="K97" s="84">
        <v>0.52777777777777779</v>
      </c>
      <c r="L97" s="85">
        <v>0.52986111111111112</v>
      </c>
      <c r="M97" s="86" t="s">
        <v>38</v>
      </c>
      <c r="N97" s="85">
        <v>0.54861111111111105</v>
      </c>
      <c r="O97" s="86" t="s">
        <v>25</v>
      </c>
      <c r="P97" s="18" t="str">
        <f t="shared" si="68"/>
        <v>OK</v>
      </c>
      <c r="Q97" s="17">
        <f t="shared" si="69"/>
        <v>1.8749999999999933E-2</v>
      </c>
      <c r="R97" s="17">
        <f t="shared" si="70"/>
        <v>2.0833333333333259E-3</v>
      </c>
      <c r="S97" s="17">
        <f t="shared" si="71"/>
        <v>2.0833333333333259E-2</v>
      </c>
      <c r="T97" s="17">
        <f t="shared" si="73"/>
        <v>5.8333333333333293E-2</v>
      </c>
      <c r="U97" s="18">
        <v>15.4</v>
      </c>
      <c r="V97" s="18">
        <f>INDEX('Počty dní'!F:J,MATCH(E97,'Počty dní'!H:H,0),4)</f>
        <v>47</v>
      </c>
      <c r="W97" s="88">
        <f t="shared" si="72"/>
        <v>723.80000000000007</v>
      </c>
      <c r="Z97" s="20"/>
      <c r="AA97" s="20"/>
    </row>
    <row r="98" spans="1:27" x14ac:dyDescent="0.25">
      <c r="A98" s="80">
        <v>407</v>
      </c>
      <c r="B98" s="18">
        <v>4107</v>
      </c>
      <c r="C98" s="18" t="s">
        <v>21</v>
      </c>
      <c r="D98" s="18"/>
      <c r="E98" s="81" t="str">
        <f t="shared" si="66"/>
        <v>X</v>
      </c>
      <c r="F98" s="18" t="s">
        <v>72</v>
      </c>
      <c r="G98" s="218">
        <v>10</v>
      </c>
      <c r="H98" s="18" t="str">
        <f t="shared" si="67"/>
        <v>XXX201/10</v>
      </c>
      <c r="I98" s="82" t="s">
        <v>28</v>
      </c>
      <c r="J98" s="83" t="s">
        <v>27</v>
      </c>
      <c r="K98" s="84">
        <v>0.54861111111111105</v>
      </c>
      <c r="L98" s="85">
        <v>0.54999999999999993</v>
      </c>
      <c r="M98" s="86" t="s">
        <v>25</v>
      </c>
      <c r="N98" s="85">
        <v>0.55972222222222223</v>
      </c>
      <c r="O98" s="86" t="s">
        <v>38</v>
      </c>
      <c r="P98" s="18" t="str">
        <f t="shared" si="68"/>
        <v>OK</v>
      </c>
      <c r="Q98" s="17">
        <f t="shared" si="69"/>
        <v>9.7222222222222987E-3</v>
      </c>
      <c r="R98" s="17">
        <f t="shared" si="70"/>
        <v>1.388888888888884E-3</v>
      </c>
      <c r="S98" s="17">
        <f t="shared" si="71"/>
        <v>1.1111111111111183E-2</v>
      </c>
      <c r="T98" s="17">
        <f t="shared" si="73"/>
        <v>0</v>
      </c>
      <c r="U98" s="18">
        <v>8.3000000000000007</v>
      </c>
      <c r="V98" s="18">
        <f>INDEX('Počty dní'!F:J,MATCH(E98,'Počty dní'!H:H,0),4)</f>
        <v>47</v>
      </c>
      <c r="W98" s="88">
        <f t="shared" si="72"/>
        <v>390.1</v>
      </c>
      <c r="Z98" s="20"/>
      <c r="AA98" s="20"/>
    </row>
    <row r="99" spans="1:27" x14ac:dyDescent="0.25">
      <c r="A99" s="80">
        <v>407</v>
      </c>
      <c r="B99" s="18">
        <v>4107</v>
      </c>
      <c r="C99" s="18" t="s">
        <v>21</v>
      </c>
      <c r="D99" s="18"/>
      <c r="E99" s="81" t="str">
        <f t="shared" si="66"/>
        <v>X</v>
      </c>
      <c r="F99" s="18" t="s">
        <v>77</v>
      </c>
      <c r="G99" s="218">
        <v>18</v>
      </c>
      <c r="H99" s="18" t="str">
        <f t="shared" si="67"/>
        <v>XXX210/18</v>
      </c>
      <c r="I99" s="82" t="s">
        <v>28</v>
      </c>
      <c r="J99" s="83" t="s">
        <v>27</v>
      </c>
      <c r="K99" s="84">
        <v>0.63402777777777775</v>
      </c>
      <c r="L99" s="85">
        <v>0.63541666666666663</v>
      </c>
      <c r="M99" s="86" t="s">
        <v>38</v>
      </c>
      <c r="N99" s="85">
        <v>0.65972222222222221</v>
      </c>
      <c r="O99" s="87" t="s">
        <v>40</v>
      </c>
      <c r="P99" s="18" t="str">
        <f t="shared" si="68"/>
        <v>OK</v>
      </c>
      <c r="Q99" s="17">
        <f t="shared" si="69"/>
        <v>2.430555555555558E-2</v>
      </c>
      <c r="R99" s="17">
        <f t="shared" si="70"/>
        <v>1.388888888888884E-3</v>
      </c>
      <c r="S99" s="17">
        <f t="shared" si="71"/>
        <v>2.5694444444444464E-2</v>
      </c>
      <c r="T99" s="17">
        <f t="shared" si="73"/>
        <v>7.4305555555555514E-2</v>
      </c>
      <c r="U99" s="18">
        <v>20</v>
      </c>
      <c r="V99" s="18">
        <f>INDEX('Počty dní'!F:J,MATCH(E99,'Počty dní'!H:H,0),4)</f>
        <v>47</v>
      </c>
      <c r="W99" s="88">
        <f t="shared" si="72"/>
        <v>940</v>
      </c>
      <c r="Z99" s="20"/>
      <c r="AA99" s="20"/>
    </row>
    <row r="100" spans="1:27" x14ac:dyDescent="0.25">
      <c r="A100" s="80">
        <v>407</v>
      </c>
      <c r="B100" s="18">
        <v>4107</v>
      </c>
      <c r="C100" s="18" t="s">
        <v>21</v>
      </c>
      <c r="D100" s="18"/>
      <c r="E100" s="81" t="str">
        <f t="shared" si="66"/>
        <v>X</v>
      </c>
      <c r="F100" s="18" t="s">
        <v>77</v>
      </c>
      <c r="G100" s="218">
        <v>17</v>
      </c>
      <c r="H100" s="18" t="str">
        <f t="shared" si="67"/>
        <v>XXX210/17</v>
      </c>
      <c r="I100" s="82" t="s">
        <v>28</v>
      </c>
      <c r="J100" s="83" t="s">
        <v>27</v>
      </c>
      <c r="K100" s="84">
        <v>0.67152777777777783</v>
      </c>
      <c r="L100" s="85">
        <v>0.67361111111111116</v>
      </c>
      <c r="M100" s="87" t="s">
        <v>40</v>
      </c>
      <c r="N100" s="85">
        <v>0.69791666666666663</v>
      </c>
      <c r="O100" s="86" t="s">
        <v>38</v>
      </c>
      <c r="P100" s="18" t="str">
        <f t="shared" si="68"/>
        <v>OK</v>
      </c>
      <c r="Q100" s="17">
        <f t="shared" si="69"/>
        <v>2.4305555555555469E-2</v>
      </c>
      <c r="R100" s="17">
        <f t="shared" si="70"/>
        <v>2.0833333333333259E-3</v>
      </c>
      <c r="S100" s="17">
        <f t="shared" si="71"/>
        <v>2.6388888888888795E-2</v>
      </c>
      <c r="T100" s="17">
        <f t="shared" si="73"/>
        <v>1.1805555555555625E-2</v>
      </c>
      <c r="U100" s="18">
        <v>20</v>
      </c>
      <c r="V100" s="18">
        <f>INDEX('Počty dní'!F:J,MATCH(E100,'Počty dní'!H:H,0),4)</f>
        <v>47</v>
      </c>
      <c r="W100" s="88">
        <f t="shared" si="72"/>
        <v>940</v>
      </c>
      <c r="Z100" s="20"/>
      <c r="AA100" s="20"/>
    </row>
    <row r="101" spans="1:27" ht="15.75" thickBot="1" x14ac:dyDescent="0.3">
      <c r="A101" s="80">
        <v>407</v>
      </c>
      <c r="B101" s="18">
        <v>4107</v>
      </c>
      <c r="C101" s="18" t="s">
        <v>21</v>
      </c>
      <c r="D101" s="18"/>
      <c r="E101" s="81" t="str">
        <f t="shared" si="66"/>
        <v>X</v>
      </c>
      <c r="F101" s="18" t="s">
        <v>76</v>
      </c>
      <c r="G101" s="218">
        <v>7</v>
      </c>
      <c r="H101" s="18" t="str">
        <f t="shared" si="67"/>
        <v>XXX186/7</v>
      </c>
      <c r="I101" s="82" t="s">
        <v>28</v>
      </c>
      <c r="J101" s="83" t="s">
        <v>27</v>
      </c>
      <c r="K101" s="84">
        <v>0.70277777777777783</v>
      </c>
      <c r="L101" s="85">
        <v>0.70347222222222217</v>
      </c>
      <c r="M101" s="86" t="s">
        <v>38</v>
      </c>
      <c r="N101" s="85">
        <v>0.72152777777777777</v>
      </c>
      <c r="O101" s="86" t="s">
        <v>42</v>
      </c>
      <c r="P101" s="61"/>
      <c r="Q101" s="17">
        <f t="shared" si="69"/>
        <v>1.8055555555555602E-2</v>
      </c>
      <c r="R101" s="17">
        <f t="shared" si="70"/>
        <v>6.9444444444433095E-4</v>
      </c>
      <c r="S101" s="17">
        <f t="shared" si="71"/>
        <v>1.8749999999999933E-2</v>
      </c>
      <c r="T101" s="17">
        <f t="shared" si="73"/>
        <v>4.8611111111112049E-3</v>
      </c>
      <c r="U101" s="18">
        <v>19</v>
      </c>
      <c r="V101" s="18">
        <f>INDEX('Počty dní'!F:J,MATCH(E101,'Počty dní'!H:H,0),4)</f>
        <v>47</v>
      </c>
      <c r="W101" s="88">
        <f t="shared" si="72"/>
        <v>893</v>
      </c>
      <c r="Z101" s="20"/>
      <c r="AA101" s="20"/>
    </row>
    <row r="102" spans="1:27" ht="15.75" thickBot="1" x14ac:dyDescent="0.3">
      <c r="A102" s="69" t="str">
        <f ca="1">CONCATENATE(INDIRECT("R[-3]C[0]",FALSE),"celkem")</f>
        <v>407celkem</v>
      </c>
      <c r="B102" s="37"/>
      <c r="C102" s="37" t="str">
        <f ca="1">INDIRECT("R[-1]C[12]",FALSE)</f>
        <v>Kyjov</v>
      </c>
      <c r="D102" s="38"/>
      <c r="E102" s="37"/>
      <c r="F102" s="38"/>
      <c r="G102" s="219"/>
      <c r="H102" s="39"/>
      <c r="I102" s="40"/>
      <c r="J102" s="41" t="str">
        <f ca="1">INDIRECT("R[-2]C[0]",FALSE)</f>
        <v>V</v>
      </c>
      <c r="K102" s="42"/>
      <c r="L102" s="59"/>
      <c r="M102" s="43"/>
      <c r="N102" s="59"/>
      <c r="O102" s="44"/>
      <c r="P102" s="37"/>
      <c r="Q102" s="45">
        <f>SUM(Q89:Q101)</f>
        <v>0.25138888888888899</v>
      </c>
      <c r="R102" s="45">
        <f>SUM(R89:R101)</f>
        <v>2.0833333333333037E-2</v>
      </c>
      <c r="S102" s="45">
        <f>SUM(S89:S101)</f>
        <v>0.27222222222222203</v>
      </c>
      <c r="T102" s="45">
        <f>SUM(T89:T101)</f>
        <v>0.25486111111111132</v>
      </c>
      <c r="U102" s="46">
        <f>SUM(U89:U101)</f>
        <v>215.3</v>
      </c>
      <c r="V102" s="47"/>
      <c r="W102" s="48">
        <f>SUM(W89:W101)</f>
        <v>10119.100000000002</v>
      </c>
      <c r="Z102" s="20"/>
      <c r="AA102" s="20"/>
    </row>
    <row r="103" spans="1:27" x14ac:dyDescent="0.25">
      <c r="I103" s="54"/>
      <c r="J103" s="20"/>
      <c r="L103" s="90"/>
      <c r="M103" s="91"/>
      <c r="N103" s="90"/>
      <c r="O103" s="91"/>
      <c r="P103" s="53"/>
      <c r="Z103" s="20"/>
      <c r="AA103" s="20"/>
    </row>
    <row r="104" spans="1:27" ht="15.75" thickBot="1" x14ac:dyDescent="0.3">
      <c r="Z104" s="20"/>
      <c r="AA104" s="20"/>
    </row>
    <row r="105" spans="1:27" x14ac:dyDescent="0.25">
      <c r="A105" s="72">
        <v>408</v>
      </c>
      <c r="B105" s="57">
        <v>4108</v>
      </c>
      <c r="C105" s="57" t="s">
        <v>21</v>
      </c>
      <c r="D105" s="57"/>
      <c r="E105" s="73" t="str">
        <f>CONCATENATE(C105,D105)</f>
        <v>X</v>
      </c>
      <c r="F105" s="57" t="s">
        <v>112</v>
      </c>
      <c r="G105" s="217">
        <v>2</v>
      </c>
      <c r="H105" s="57" t="str">
        <f>CONCATENATE(F105,"/",G105)</f>
        <v>XXX109/2</v>
      </c>
      <c r="I105" s="93" t="s">
        <v>28</v>
      </c>
      <c r="J105" s="75" t="s">
        <v>27</v>
      </c>
      <c r="K105" s="76">
        <v>0.1875</v>
      </c>
      <c r="L105" s="77">
        <v>0.18888888888888888</v>
      </c>
      <c r="M105" s="78" t="s">
        <v>113</v>
      </c>
      <c r="N105" s="77">
        <v>0.22222222222222221</v>
      </c>
      <c r="O105" s="78" t="s">
        <v>26</v>
      </c>
      <c r="P105" s="57" t="str">
        <f t="shared" ref="P105:P111" si="74">IF(M106=O105,"OK","POZOR")</f>
        <v>OK</v>
      </c>
      <c r="Q105" s="58">
        <f t="shared" ref="Q105:Q112" si="75">IF(ISNUMBER(G105),N105-L105,IF(F105="přejezd",N105-L105,0))</f>
        <v>3.3333333333333326E-2</v>
      </c>
      <c r="R105" s="58">
        <f t="shared" ref="R105:R112" si="76">IF(ISNUMBER(G105),L105-K105,0)</f>
        <v>1.388888888888884E-3</v>
      </c>
      <c r="S105" s="58">
        <f t="shared" ref="S105:S112" si="77">Q105+R105</f>
        <v>3.472222222222221E-2</v>
      </c>
      <c r="T105" s="58"/>
      <c r="U105" s="57">
        <v>30.4</v>
      </c>
      <c r="V105" s="57">
        <f>INDEX('Počty dní'!F:J,MATCH(E105,'Počty dní'!H:H,0),4)</f>
        <v>47</v>
      </c>
      <c r="W105" s="79">
        <f>V105*U105</f>
        <v>1428.8</v>
      </c>
      <c r="Z105" s="20"/>
      <c r="AA105" s="20"/>
    </row>
    <row r="106" spans="1:27" x14ac:dyDescent="0.25">
      <c r="A106" s="80">
        <v>408</v>
      </c>
      <c r="B106" s="18">
        <v>4108</v>
      </c>
      <c r="C106" s="18" t="s">
        <v>21</v>
      </c>
      <c r="D106" s="18"/>
      <c r="E106" s="81" t="str">
        <f>CONCATENATE(C106,D106)</f>
        <v>X</v>
      </c>
      <c r="F106" s="18" t="s">
        <v>112</v>
      </c>
      <c r="G106" s="218">
        <v>1</v>
      </c>
      <c r="H106" s="18" t="str">
        <f>CONCATENATE(F106,"/",G106)</f>
        <v>XXX109/1</v>
      </c>
      <c r="I106" s="94" t="s">
        <v>28</v>
      </c>
      <c r="J106" s="83" t="s">
        <v>27</v>
      </c>
      <c r="K106" s="84">
        <v>0.23472222222222219</v>
      </c>
      <c r="L106" s="85">
        <v>0.23611111111111113</v>
      </c>
      <c r="M106" s="86" t="s">
        <v>26</v>
      </c>
      <c r="N106" s="85">
        <v>0.26805555555555555</v>
      </c>
      <c r="O106" s="86" t="s">
        <v>113</v>
      </c>
      <c r="P106" s="18" t="str">
        <f t="shared" si="74"/>
        <v>OK</v>
      </c>
      <c r="Q106" s="17">
        <f t="shared" ref="Q106:Q109" si="78">IF(ISNUMBER(G106),N106-L106,IF(F106="přejezd",N106-L106,0))</f>
        <v>3.1944444444444414E-2</v>
      </c>
      <c r="R106" s="17">
        <f t="shared" ref="R106:R109" si="79">IF(ISNUMBER(G106),L106-K106,0)</f>
        <v>1.3888888888889395E-3</v>
      </c>
      <c r="S106" s="17">
        <f t="shared" ref="S106:S109" si="80">Q106+R106</f>
        <v>3.3333333333333354E-2</v>
      </c>
      <c r="T106" s="17">
        <f t="shared" ref="T106:T109" si="81">K106-N105</f>
        <v>1.2499999999999983E-2</v>
      </c>
      <c r="U106" s="18">
        <v>30.4</v>
      </c>
      <c r="V106" s="18">
        <f>INDEX('Počty dní'!F:J,MATCH(E106,'Počty dní'!H:H,0),4)</f>
        <v>47</v>
      </c>
      <c r="W106" s="88">
        <f>V106*U106</f>
        <v>1428.8</v>
      </c>
      <c r="Z106" s="20"/>
      <c r="AA106" s="20"/>
    </row>
    <row r="107" spans="1:27" x14ac:dyDescent="0.25">
      <c r="A107" s="80">
        <v>408</v>
      </c>
      <c r="B107" s="18">
        <v>4108</v>
      </c>
      <c r="C107" s="18" t="s">
        <v>21</v>
      </c>
      <c r="D107" s="18"/>
      <c r="E107" s="81" t="str">
        <f t="shared" ref="E107:E109" si="82">CONCATENATE(C107,D107)</f>
        <v>X</v>
      </c>
      <c r="F107" s="18" t="s">
        <v>112</v>
      </c>
      <c r="G107" s="218">
        <v>6</v>
      </c>
      <c r="H107" s="18" t="str">
        <f t="shared" ref="H107:H109" si="83">CONCATENATE(F107,"/",G107)</f>
        <v>XXX109/6</v>
      </c>
      <c r="I107" s="94" t="s">
        <v>27</v>
      </c>
      <c r="J107" s="83" t="s">
        <v>27</v>
      </c>
      <c r="K107" s="84">
        <v>0.27083333333333331</v>
      </c>
      <c r="L107" s="85">
        <v>0.2722222222222222</v>
      </c>
      <c r="M107" s="86" t="s">
        <v>113</v>
      </c>
      <c r="N107" s="85">
        <v>0.30555555555555552</v>
      </c>
      <c r="O107" s="86" t="s">
        <v>26</v>
      </c>
      <c r="P107" s="18" t="str">
        <f t="shared" si="74"/>
        <v>OK</v>
      </c>
      <c r="Q107" s="17">
        <f t="shared" si="78"/>
        <v>3.3333333333333326E-2</v>
      </c>
      <c r="R107" s="17">
        <f t="shared" si="79"/>
        <v>1.388888888888884E-3</v>
      </c>
      <c r="S107" s="17">
        <f t="shared" si="80"/>
        <v>3.472222222222221E-2</v>
      </c>
      <c r="T107" s="17">
        <f t="shared" si="81"/>
        <v>2.7777777777777679E-3</v>
      </c>
      <c r="U107" s="18">
        <v>30.4</v>
      </c>
      <c r="V107" s="18">
        <f>INDEX('Počty dní'!F:J,MATCH(E107,'Počty dní'!H:H,0),4)</f>
        <v>47</v>
      </c>
      <c r="W107" s="88">
        <f t="shared" ref="W107:W109" si="84">V107*U107</f>
        <v>1428.8</v>
      </c>
      <c r="Z107" s="20"/>
      <c r="AA107" s="20"/>
    </row>
    <row r="108" spans="1:27" x14ac:dyDescent="0.25">
      <c r="A108" s="80">
        <v>408</v>
      </c>
      <c r="B108" s="18">
        <v>4108</v>
      </c>
      <c r="C108" s="18" t="s">
        <v>21</v>
      </c>
      <c r="D108" s="18"/>
      <c r="E108" s="81" t="str">
        <f t="shared" si="82"/>
        <v>X</v>
      </c>
      <c r="F108" s="18" t="s">
        <v>112</v>
      </c>
      <c r="G108" s="218">
        <v>7</v>
      </c>
      <c r="H108" s="18" t="str">
        <f t="shared" si="83"/>
        <v>XXX109/7</v>
      </c>
      <c r="I108" s="94" t="s">
        <v>28</v>
      </c>
      <c r="J108" s="83" t="s">
        <v>27</v>
      </c>
      <c r="K108" s="84">
        <v>0.44305555555555554</v>
      </c>
      <c r="L108" s="85">
        <v>0.44444444444444442</v>
      </c>
      <c r="M108" s="86" t="s">
        <v>26</v>
      </c>
      <c r="N108" s="85">
        <v>0.47638888888888892</v>
      </c>
      <c r="O108" s="86" t="s">
        <v>113</v>
      </c>
      <c r="P108" s="18" t="str">
        <f t="shared" si="74"/>
        <v>OK</v>
      </c>
      <c r="Q108" s="17">
        <f t="shared" si="78"/>
        <v>3.1944444444444497E-2</v>
      </c>
      <c r="R108" s="17">
        <f t="shared" si="79"/>
        <v>1.388888888888884E-3</v>
      </c>
      <c r="S108" s="17">
        <f t="shared" si="80"/>
        <v>3.3333333333333381E-2</v>
      </c>
      <c r="T108" s="17">
        <f t="shared" si="81"/>
        <v>0.13750000000000001</v>
      </c>
      <c r="U108" s="18">
        <v>30.4</v>
      </c>
      <c r="V108" s="18">
        <f>INDEX('Počty dní'!F:J,MATCH(E108,'Počty dní'!H:H,0),4)</f>
        <v>47</v>
      </c>
      <c r="W108" s="88">
        <f t="shared" si="84"/>
        <v>1428.8</v>
      </c>
      <c r="Z108" s="20"/>
      <c r="AA108" s="20"/>
    </row>
    <row r="109" spans="1:27" x14ac:dyDescent="0.25">
      <c r="A109" s="80">
        <v>408</v>
      </c>
      <c r="B109" s="18">
        <v>4108</v>
      </c>
      <c r="C109" s="18" t="s">
        <v>21</v>
      </c>
      <c r="D109" s="18"/>
      <c r="E109" s="81" t="str">
        <f t="shared" si="82"/>
        <v>X</v>
      </c>
      <c r="F109" s="18" t="s">
        <v>112</v>
      </c>
      <c r="G109" s="218">
        <v>12</v>
      </c>
      <c r="H109" s="18" t="str">
        <f t="shared" si="83"/>
        <v>XXX109/12</v>
      </c>
      <c r="I109" s="94" t="s">
        <v>28</v>
      </c>
      <c r="J109" s="83" t="s">
        <v>27</v>
      </c>
      <c r="K109" s="84">
        <v>0.52083333333333337</v>
      </c>
      <c r="L109" s="85">
        <v>0.52222222222222225</v>
      </c>
      <c r="M109" s="86" t="s">
        <v>113</v>
      </c>
      <c r="N109" s="85">
        <v>0.55555555555555558</v>
      </c>
      <c r="O109" s="86" t="s">
        <v>26</v>
      </c>
      <c r="P109" s="18" t="str">
        <f t="shared" si="74"/>
        <v>OK</v>
      </c>
      <c r="Q109" s="17">
        <f t="shared" si="78"/>
        <v>3.3333333333333326E-2</v>
      </c>
      <c r="R109" s="17">
        <f t="shared" si="79"/>
        <v>1.388888888888884E-3</v>
      </c>
      <c r="S109" s="17">
        <f t="shared" si="80"/>
        <v>3.472222222222221E-2</v>
      </c>
      <c r="T109" s="17">
        <f t="shared" si="81"/>
        <v>4.4444444444444453E-2</v>
      </c>
      <c r="U109" s="18">
        <v>30.4</v>
      </c>
      <c r="V109" s="18">
        <f>INDEX('Počty dní'!F:J,MATCH(E109,'Počty dní'!H:H,0),4)</f>
        <v>47</v>
      </c>
      <c r="W109" s="88">
        <f t="shared" si="84"/>
        <v>1428.8</v>
      </c>
      <c r="Z109" s="20"/>
      <c r="AA109" s="20"/>
    </row>
    <row r="110" spans="1:27" x14ac:dyDescent="0.25">
      <c r="A110" s="80">
        <v>408</v>
      </c>
      <c r="B110" s="18">
        <v>4108</v>
      </c>
      <c r="C110" s="18" t="s">
        <v>21</v>
      </c>
      <c r="D110" s="18"/>
      <c r="E110" s="81" t="str">
        <f>CONCATENATE(C110,D110)</f>
        <v>X</v>
      </c>
      <c r="F110" s="18" t="s">
        <v>89</v>
      </c>
      <c r="G110" s="220">
        <v>15</v>
      </c>
      <c r="H110" s="18" t="str">
        <f>CONCATENATE(F110,"/",G110)</f>
        <v>XXX331/15</v>
      </c>
      <c r="I110" s="94" t="s">
        <v>27</v>
      </c>
      <c r="J110" s="94" t="s">
        <v>27</v>
      </c>
      <c r="K110" s="84">
        <v>0.56944444444444442</v>
      </c>
      <c r="L110" s="95">
        <v>0.57500000000000007</v>
      </c>
      <c r="M110" s="86" t="s">
        <v>26</v>
      </c>
      <c r="N110" s="95">
        <v>0.6</v>
      </c>
      <c r="O110" s="96" t="s">
        <v>130</v>
      </c>
      <c r="P110" s="18" t="str">
        <f t="shared" si="74"/>
        <v>OK</v>
      </c>
      <c r="Q110" s="17">
        <f t="shared" si="75"/>
        <v>2.4999999999999911E-2</v>
      </c>
      <c r="R110" s="17">
        <f t="shared" si="76"/>
        <v>5.5555555555556468E-3</v>
      </c>
      <c r="S110" s="17">
        <f t="shared" si="77"/>
        <v>3.0555555555555558E-2</v>
      </c>
      <c r="T110" s="17">
        <f t="shared" ref="T110:T112" si="85">K110-N109</f>
        <v>1.388888888888884E-2</v>
      </c>
      <c r="U110" s="18">
        <v>22.5</v>
      </c>
      <c r="V110" s="18">
        <f>INDEX('Počty dní'!F:J,MATCH(E110,'Počty dní'!H:H,0),4)</f>
        <v>47</v>
      </c>
      <c r="W110" s="88">
        <f>V110*U110</f>
        <v>1057.5</v>
      </c>
      <c r="Z110" s="20"/>
      <c r="AA110" s="20"/>
    </row>
    <row r="111" spans="1:27" x14ac:dyDescent="0.25">
      <c r="A111" s="80">
        <v>408</v>
      </c>
      <c r="B111" s="18">
        <v>4108</v>
      </c>
      <c r="C111" s="18" t="s">
        <v>21</v>
      </c>
      <c r="D111" s="18"/>
      <c r="E111" s="81" t="str">
        <f>CONCATENATE(C111,D111)</f>
        <v>X</v>
      </c>
      <c r="F111" s="18" t="s">
        <v>89</v>
      </c>
      <c r="G111" s="220">
        <v>18</v>
      </c>
      <c r="H111" s="18" t="str">
        <f>CONCATENATE(F111,"/",G111)</f>
        <v>XXX331/18</v>
      </c>
      <c r="I111" s="94" t="s">
        <v>28</v>
      </c>
      <c r="J111" s="94" t="s">
        <v>27</v>
      </c>
      <c r="K111" s="84">
        <v>0.60763888888888895</v>
      </c>
      <c r="L111" s="95">
        <v>0.60833333333333328</v>
      </c>
      <c r="M111" s="96" t="s">
        <v>130</v>
      </c>
      <c r="N111" s="95">
        <v>0.6333333333333333</v>
      </c>
      <c r="O111" s="86" t="s">
        <v>26</v>
      </c>
      <c r="P111" s="18" t="str">
        <f t="shared" si="74"/>
        <v>OK</v>
      </c>
      <c r="Q111" s="17">
        <f t="shared" ref="Q111" si="86">IF(ISNUMBER(G111),N111-L111,IF(F111="přejezd",N111-L111,0))</f>
        <v>2.5000000000000022E-2</v>
      </c>
      <c r="R111" s="17">
        <f t="shared" ref="R111" si="87">IF(ISNUMBER(G111),L111-K111,0)</f>
        <v>6.9444444444433095E-4</v>
      </c>
      <c r="S111" s="17">
        <f t="shared" ref="S111" si="88">Q111+R111</f>
        <v>2.5694444444444353E-2</v>
      </c>
      <c r="T111" s="17">
        <f t="shared" ref="T111" si="89">K111-N110</f>
        <v>7.6388888888889728E-3</v>
      </c>
      <c r="U111" s="18">
        <v>22</v>
      </c>
      <c r="V111" s="18">
        <f>INDEX('Počty dní'!F:J,MATCH(E111,'Počty dní'!H:H,0),4)</f>
        <v>47</v>
      </c>
      <c r="W111" s="88">
        <f>V111*U111</f>
        <v>1034</v>
      </c>
      <c r="Z111" s="20"/>
      <c r="AA111" s="20"/>
    </row>
    <row r="112" spans="1:27" ht="15.75" thickBot="1" x14ac:dyDescent="0.3">
      <c r="A112" s="80">
        <v>408</v>
      </c>
      <c r="B112" s="18">
        <v>4108</v>
      </c>
      <c r="C112" s="18" t="s">
        <v>21</v>
      </c>
      <c r="D112" s="18"/>
      <c r="E112" s="81" t="str">
        <f>CONCATENATE(C112,D112)</f>
        <v>X</v>
      </c>
      <c r="F112" s="18" t="s">
        <v>112</v>
      </c>
      <c r="G112" s="218">
        <v>15</v>
      </c>
      <c r="H112" s="18" t="str">
        <f>CONCATENATE(F112,"/",G112)</f>
        <v>XXX109/15</v>
      </c>
      <c r="I112" s="94" t="s">
        <v>28</v>
      </c>
      <c r="J112" s="83" t="s">
        <v>27</v>
      </c>
      <c r="K112" s="84">
        <v>0.64930555555555558</v>
      </c>
      <c r="L112" s="85">
        <v>0.65277777777777779</v>
      </c>
      <c r="M112" s="86" t="s">
        <v>26</v>
      </c>
      <c r="N112" s="85">
        <v>0.68472222222222223</v>
      </c>
      <c r="O112" s="86" t="s">
        <v>113</v>
      </c>
      <c r="P112" s="18"/>
      <c r="Q112" s="17">
        <f t="shared" si="75"/>
        <v>3.1944444444444442E-2</v>
      </c>
      <c r="R112" s="17">
        <f t="shared" si="76"/>
        <v>3.4722222222222099E-3</v>
      </c>
      <c r="S112" s="17">
        <f t="shared" si="77"/>
        <v>3.5416666666666652E-2</v>
      </c>
      <c r="T112" s="17">
        <f t="shared" si="85"/>
        <v>1.5972222222222276E-2</v>
      </c>
      <c r="U112" s="18">
        <v>30.4</v>
      </c>
      <c r="V112" s="18">
        <f>INDEX('Počty dní'!F:J,MATCH(E112,'Počty dní'!H:H,0),4)</f>
        <v>47</v>
      </c>
      <c r="W112" s="88">
        <f>V112*U112</f>
        <v>1428.8</v>
      </c>
      <c r="Z112" s="20"/>
      <c r="AA112" s="20"/>
    </row>
    <row r="113" spans="1:27" ht="15.75" thickBot="1" x14ac:dyDescent="0.3">
      <c r="A113" s="69" t="str">
        <f ca="1">CONCATENATE(INDIRECT("R[-3]C[0]",FALSE),"celkem")</f>
        <v>408celkem</v>
      </c>
      <c r="B113" s="37"/>
      <c r="C113" s="37" t="str">
        <f ca="1">INDIRECT("R[-1]C[12]",FALSE)</f>
        <v>Arnolec</v>
      </c>
      <c r="D113" s="38"/>
      <c r="E113" s="37"/>
      <c r="F113" s="38"/>
      <c r="G113" s="219"/>
      <c r="H113" s="39"/>
      <c r="I113" s="40"/>
      <c r="J113" s="41" t="str">
        <f ca="1">INDIRECT("R[-2]C[0]",FALSE)</f>
        <v>V</v>
      </c>
      <c r="K113" s="42"/>
      <c r="L113" s="59"/>
      <c r="M113" s="43"/>
      <c r="N113" s="59"/>
      <c r="O113" s="44"/>
      <c r="P113" s="37"/>
      <c r="Q113" s="45">
        <f>SUM(Q105:Q112)</f>
        <v>0.24583333333333326</v>
      </c>
      <c r="R113" s="45">
        <f>SUM(R105:R112)</f>
        <v>1.6666666666666663E-2</v>
      </c>
      <c r="S113" s="45">
        <f>SUM(S105:S112)</f>
        <v>0.26249999999999996</v>
      </c>
      <c r="T113" s="45">
        <f>SUM(T105:T112)</f>
        <v>0.2347222222222223</v>
      </c>
      <c r="U113" s="46">
        <f>SUM(U105:U112)</f>
        <v>226.9</v>
      </c>
      <c r="V113" s="47"/>
      <c r="W113" s="48">
        <f>SUM(W105:W112)</f>
        <v>10664.3</v>
      </c>
      <c r="Z113" s="20"/>
      <c r="AA113" s="20"/>
    </row>
    <row r="114" spans="1:27" x14ac:dyDescent="0.25">
      <c r="A114" s="70"/>
      <c r="D114" s="49"/>
      <c r="F114" s="49"/>
      <c r="H114" s="50"/>
      <c r="I114" s="51"/>
      <c r="J114" s="52"/>
      <c r="K114" s="53"/>
      <c r="L114" s="60"/>
      <c r="M114" s="54"/>
      <c r="N114" s="60"/>
      <c r="O114" s="55"/>
      <c r="Q114" s="56"/>
      <c r="R114" s="56"/>
      <c r="S114" s="56"/>
      <c r="T114" s="56"/>
      <c r="U114" s="53"/>
      <c r="W114" s="53"/>
      <c r="Z114" s="20"/>
      <c r="AA114" s="20"/>
    </row>
    <row r="115" spans="1:27" ht="15.75" thickBot="1" x14ac:dyDescent="0.3">
      <c r="I115" s="20"/>
      <c r="J115" s="20"/>
      <c r="K115" s="20"/>
      <c r="Z115" s="20"/>
      <c r="AA115" s="20"/>
    </row>
    <row r="116" spans="1:27" x14ac:dyDescent="0.25">
      <c r="A116" s="72">
        <v>409</v>
      </c>
      <c r="B116" s="57">
        <v>4109</v>
      </c>
      <c r="C116" s="57" t="s">
        <v>21</v>
      </c>
      <c r="D116" s="57"/>
      <c r="E116" s="73" t="str">
        <f t="shared" ref="E116:E124" si="90">CONCATENATE(C116,D116)</f>
        <v>X</v>
      </c>
      <c r="F116" s="57" t="s">
        <v>112</v>
      </c>
      <c r="G116" s="217">
        <v>4</v>
      </c>
      <c r="H116" s="57" t="str">
        <f t="shared" ref="H116:H124" si="91">CONCATENATE(F116,"/",G116)</f>
        <v>XXX109/4</v>
      </c>
      <c r="I116" s="93" t="s">
        <v>28</v>
      </c>
      <c r="J116" s="75" t="s">
        <v>27</v>
      </c>
      <c r="K116" s="76">
        <v>0.22916666666666666</v>
      </c>
      <c r="L116" s="77">
        <v>0.23055555555555554</v>
      </c>
      <c r="M116" s="78" t="s">
        <v>113</v>
      </c>
      <c r="N116" s="77">
        <v>0.2638888888888889</v>
      </c>
      <c r="O116" s="78" t="s">
        <v>26</v>
      </c>
      <c r="P116" s="57" t="str">
        <f t="shared" ref="P116:P124" si="92">IF(M117=O116,"OK","POZOR")</f>
        <v>OK</v>
      </c>
      <c r="Q116" s="58">
        <f t="shared" ref="Q116:Q125" si="93">IF(ISNUMBER(G116),N116-L116,IF(F116="přejezd",N116-L116,0))</f>
        <v>3.3333333333333354E-2</v>
      </c>
      <c r="R116" s="58">
        <f t="shared" ref="R116:R125" si="94">IF(ISNUMBER(G116),L116-K116,0)</f>
        <v>1.388888888888884E-3</v>
      </c>
      <c r="S116" s="58">
        <f t="shared" ref="S116:S125" si="95">Q116+R116</f>
        <v>3.4722222222222238E-2</v>
      </c>
      <c r="T116" s="58"/>
      <c r="U116" s="57">
        <v>30.4</v>
      </c>
      <c r="V116" s="57">
        <f>INDEX('Počty dní'!F:J,MATCH(E116,'Počty dní'!H:H,0),4)</f>
        <v>47</v>
      </c>
      <c r="W116" s="79">
        <f t="shared" ref="W116:W124" si="96">V116*U116</f>
        <v>1428.8</v>
      </c>
      <c r="Z116" s="20"/>
      <c r="AA116" s="20"/>
    </row>
    <row r="117" spans="1:27" x14ac:dyDescent="0.25">
      <c r="A117" s="80">
        <v>409</v>
      </c>
      <c r="B117" s="18">
        <v>4109</v>
      </c>
      <c r="C117" s="18" t="s">
        <v>21</v>
      </c>
      <c r="D117" s="18"/>
      <c r="E117" s="81" t="str">
        <f t="shared" si="90"/>
        <v>X</v>
      </c>
      <c r="F117" s="18" t="s">
        <v>67</v>
      </c>
      <c r="G117" s="218">
        <v>11</v>
      </c>
      <c r="H117" s="18" t="str">
        <f t="shared" si="91"/>
        <v>XXX470/11</v>
      </c>
      <c r="I117" s="94" t="s">
        <v>27</v>
      </c>
      <c r="J117" s="83" t="s">
        <v>27</v>
      </c>
      <c r="K117" s="84">
        <v>0.34027777777777773</v>
      </c>
      <c r="L117" s="85">
        <v>0.34375</v>
      </c>
      <c r="M117" s="18" t="s">
        <v>26</v>
      </c>
      <c r="N117" s="85">
        <v>0.37916666666666665</v>
      </c>
      <c r="O117" s="86" t="s">
        <v>22</v>
      </c>
      <c r="P117" s="18" t="str">
        <f t="shared" si="92"/>
        <v>OK</v>
      </c>
      <c r="Q117" s="17">
        <f t="shared" si="93"/>
        <v>3.5416666666666652E-2</v>
      </c>
      <c r="R117" s="17">
        <f t="shared" si="94"/>
        <v>3.4722222222222654E-3</v>
      </c>
      <c r="S117" s="17">
        <f t="shared" si="95"/>
        <v>3.8888888888888917E-2</v>
      </c>
      <c r="T117" s="17">
        <f t="shared" ref="T117:T125" si="97">K117-N116</f>
        <v>7.638888888888884E-2</v>
      </c>
      <c r="U117" s="18">
        <v>31.4</v>
      </c>
      <c r="V117" s="18">
        <f>INDEX('Počty dní'!F:J,MATCH(E117,'Počty dní'!H:H,0),4)</f>
        <v>47</v>
      </c>
      <c r="W117" s="88">
        <f t="shared" si="96"/>
        <v>1475.8</v>
      </c>
      <c r="Z117" s="20"/>
      <c r="AA117" s="20"/>
    </row>
    <row r="118" spans="1:27" x14ac:dyDescent="0.25">
      <c r="A118" s="80">
        <v>409</v>
      </c>
      <c r="B118" s="18">
        <v>4109</v>
      </c>
      <c r="C118" s="18" t="s">
        <v>21</v>
      </c>
      <c r="D118" s="18"/>
      <c r="E118" s="81" t="str">
        <f t="shared" si="90"/>
        <v>X</v>
      </c>
      <c r="F118" s="18" t="s">
        <v>67</v>
      </c>
      <c r="G118" s="218">
        <v>22</v>
      </c>
      <c r="H118" s="18" t="str">
        <f t="shared" si="91"/>
        <v>XXX470/22</v>
      </c>
      <c r="I118" s="94" t="s">
        <v>27</v>
      </c>
      <c r="J118" s="83" t="s">
        <v>27</v>
      </c>
      <c r="K118" s="84">
        <v>0.4513888888888889</v>
      </c>
      <c r="L118" s="85">
        <v>0.4548611111111111</v>
      </c>
      <c r="M118" s="86" t="s">
        <v>22</v>
      </c>
      <c r="N118" s="85">
        <v>0.48958333333333331</v>
      </c>
      <c r="O118" s="18" t="s">
        <v>26</v>
      </c>
      <c r="P118" s="18" t="str">
        <f t="shared" si="92"/>
        <v>OK</v>
      </c>
      <c r="Q118" s="17">
        <f t="shared" si="93"/>
        <v>3.472222222222221E-2</v>
      </c>
      <c r="R118" s="17">
        <f t="shared" si="94"/>
        <v>3.4722222222222099E-3</v>
      </c>
      <c r="S118" s="17">
        <f t="shared" si="95"/>
        <v>3.819444444444442E-2</v>
      </c>
      <c r="T118" s="17">
        <f t="shared" si="97"/>
        <v>7.2222222222222243E-2</v>
      </c>
      <c r="U118" s="18">
        <v>31.4</v>
      </c>
      <c r="V118" s="18">
        <f>INDEX('Počty dní'!F:J,MATCH(E118,'Počty dní'!H:H,0),4)</f>
        <v>47</v>
      </c>
      <c r="W118" s="88">
        <f t="shared" si="96"/>
        <v>1475.8</v>
      </c>
      <c r="Z118" s="20"/>
      <c r="AA118" s="20"/>
    </row>
    <row r="119" spans="1:27" x14ac:dyDescent="0.25">
      <c r="A119" s="80">
        <v>409</v>
      </c>
      <c r="B119" s="18">
        <v>4109</v>
      </c>
      <c r="C119" s="18" t="s">
        <v>21</v>
      </c>
      <c r="D119" s="18"/>
      <c r="E119" s="81" t="str">
        <f t="shared" si="90"/>
        <v>X</v>
      </c>
      <c r="F119" s="18" t="s">
        <v>115</v>
      </c>
      <c r="G119" s="218">
        <v>3</v>
      </c>
      <c r="H119" s="18" t="str">
        <f t="shared" si="91"/>
        <v>XXX401/3</v>
      </c>
      <c r="I119" s="94" t="s">
        <v>28</v>
      </c>
      <c r="J119" s="83" t="s">
        <v>27</v>
      </c>
      <c r="K119" s="84">
        <v>0.50902777777777775</v>
      </c>
      <c r="L119" s="85">
        <v>0.51041666666666663</v>
      </c>
      <c r="M119" s="86" t="s">
        <v>26</v>
      </c>
      <c r="N119" s="85">
        <v>0.53055555555555556</v>
      </c>
      <c r="O119" s="119" t="s">
        <v>116</v>
      </c>
      <c r="P119" s="18" t="str">
        <f t="shared" si="92"/>
        <v>OK</v>
      </c>
      <c r="Q119" s="17">
        <f t="shared" si="93"/>
        <v>2.0138888888888928E-2</v>
      </c>
      <c r="R119" s="17">
        <f t="shared" si="94"/>
        <v>1.388888888888884E-3</v>
      </c>
      <c r="S119" s="17">
        <f t="shared" si="95"/>
        <v>2.1527777777777812E-2</v>
      </c>
      <c r="T119" s="17">
        <f t="shared" si="97"/>
        <v>1.9444444444444431E-2</v>
      </c>
      <c r="U119" s="18">
        <v>17</v>
      </c>
      <c r="V119" s="18">
        <f>INDEX('Počty dní'!F:J,MATCH(E119,'Počty dní'!H:H,0),4)</f>
        <v>47</v>
      </c>
      <c r="W119" s="88">
        <f t="shared" si="96"/>
        <v>799</v>
      </c>
      <c r="Z119" s="20"/>
      <c r="AA119" s="20"/>
    </row>
    <row r="120" spans="1:27" x14ac:dyDescent="0.25">
      <c r="A120" s="80">
        <v>409</v>
      </c>
      <c r="B120" s="18">
        <v>4109</v>
      </c>
      <c r="C120" s="18" t="s">
        <v>21</v>
      </c>
      <c r="D120" s="18"/>
      <c r="E120" s="81" t="str">
        <f t="shared" si="90"/>
        <v>X</v>
      </c>
      <c r="F120" s="18" t="s">
        <v>115</v>
      </c>
      <c r="G120" s="218">
        <v>4</v>
      </c>
      <c r="H120" s="18" t="str">
        <f t="shared" si="91"/>
        <v>XXX401/4</v>
      </c>
      <c r="I120" s="94" t="s">
        <v>28</v>
      </c>
      <c r="J120" s="83" t="s">
        <v>27</v>
      </c>
      <c r="K120" s="84">
        <v>0.53055555555555556</v>
      </c>
      <c r="L120" s="85">
        <v>0.53125</v>
      </c>
      <c r="M120" s="119" t="s">
        <v>116</v>
      </c>
      <c r="N120" s="85">
        <v>0.54305555555555551</v>
      </c>
      <c r="O120" s="86" t="s">
        <v>26</v>
      </c>
      <c r="P120" s="18" t="str">
        <f t="shared" si="92"/>
        <v>OK</v>
      </c>
      <c r="Q120" s="17">
        <f t="shared" si="93"/>
        <v>1.1805555555555514E-2</v>
      </c>
      <c r="R120" s="17">
        <f t="shared" si="94"/>
        <v>6.9444444444444198E-4</v>
      </c>
      <c r="S120" s="17">
        <f t="shared" si="95"/>
        <v>1.2499999999999956E-2</v>
      </c>
      <c r="T120" s="17">
        <f t="shared" si="97"/>
        <v>0</v>
      </c>
      <c r="U120" s="18">
        <v>9.9</v>
      </c>
      <c r="V120" s="18">
        <f>INDEX('Počty dní'!F:J,MATCH(E120,'Počty dní'!H:H,0),4)</f>
        <v>47</v>
      </c>
      <c r="W120" s="88">
        <f t="shared" si="96"/>
        <v>465.3</v>
      </c>
      <c r="Z120" s="20"/>
      <c r="AA120" s="20"/>
    </row>
    <row r="121" spans="1:27" x14ac:dyDescent="0.25">
      <c r="A121" s="80">
        <v>409</v>
      </c>
      <c r="B121" s="18">
        <v>4109</v>
      </c>
      <c r="C121" s="18" t="s">
        <v>21</v>
      </c>
      <c r="D121" s="18"/>
      <c r="E121" s="81" t="str">
        <f t="shared" si="90"/>
        <v>X</v>
      </c>
      <c r="F121" s="18" t="s">
        <v>67</v>
      </c>
      <c r="G121" s="218">
        <v>23</v>
      </c>
      <c r="H121" s="18" t="str">
        <f t="shared" si="91"/>
        <v>XXX470/23</v>
      </c>
      <c r="I121" s="94" t="s">
        <v>27</v>
      </c>
      <c r="J121" s="83" t="s">
        <v>27</v>
      </c>
      <c r="K121" s="84">
        <v>0.54861111111111105</v>
      </c>
      <c r="L121" s="85">
        <v>0.55208333333333337</v>
      </c>
      <c r="M121" s="18" t="s">
        <v>26</v>
      </c>
      <c r="N121" s="85">
        <v>0.58750000000000002</v>
      </c>
      <c r="O121" s="86" t="s">
        <v>22</v>
      </c>
      <c r="P121" s="18" t="str">
        <f t="shared" si="92"/>
        <v>OK</v>
      </c>
      <c r="Q121" s="17">
        <f t="shared" si="93"/>
        <v>3.5416666666666652E-2</v>
      </c>
      <c r="R121" s="17">
        <f t="shared" si="94"/>
        <v>3.4722222222223209E-3</v>
      </c>
      <c r="S121" s="17">
        <f t="shared" si="95"/>
        <v>3.8888888888888973E-2</v>
      </c>
      <c r="T121" s="17">
        <f t="shared" si="97"/>
        <v>5.5555555555555358E-3</v>
      </c>
      <c r="U121" s="18">
        <v>30.9</v>
      </c>
      <c r="V121" s="18">
        <f>INDEX('Počty dní'!F:J,MATCH(E121,'Počty dní'!H:H,0),4)</f>
        <v>47</v>
      </c>
      <c r="W121" s="88">
        <f t="shared" si="96"/>
        <v>1452.3</v>
      </c>
      <c r="Z121" s="20"/>
      <c r="AA121" s="20"/>
    </row>
    <row r="122" spans="1:27" x14ac:dyDescent="0.25">
      <c r="A122" s="80">
        <v>409</v>
      </c>
      <c r="B122" s="18">
        <v>4109</v>
      </c>
      <c r="C122" s="18" t="s">
        <v>21</v>
      </c>
      <c r="D122" s="18"/>
      <c r="E122" s="81" t="str">
        <f t="shared" si="90"/>
        <v>X</v>
      </c>
      <c r="F122" s="18" t="s">
        <v>67</v>
      </c>
      <c r="G122" s="218">
        <v>32</v>
      </c>
      <c r="H122" s="18" t="str">
        <f t="shared" si="91"/>
        <v>XXX470/32</v>
      </c>
      <c r="I122" s="94" t="s">
        <v>28</v>
      </c>
      <c r="J122" s="83" t="s">
        <v>27</v>
      </c>
      <c r="K122" s="84">
        <v>0.61805555555555558</v>
      </c>
      <c r="L122" s="85">
        <v>0.62152777777777779</v>
      </c>
      <c r="M122" s="86" t="s">
        <v>22</v>
      </c>
      <c r="N122" s="85">
        <v>0.65625</v>
      </c>
      <c r="O122" s="18" t="s">
        <v>26</v>
      </c>
      <c r="P122" s="18" t="str">
        <f t="shared" si="92"/>
        <v>OK</v>
      </c>
      <c r="Q122" s="17">
        <f t="shared" si="93"/>
        <v>3.472222222222221E-2</v>
      </c>
      <c r="R122" s="17">
        <f t="shared" si="94"/>
        <v>3.4722222222222099E-3</v>
      </c>
      <c r="S122" s="17">
        <f t="shared" si="95"/>
        <v>3.819444444444442E-2</v>
      </c>
      <c r="T122" s="17">
        <f t="shared" si="97"/>
        <v>3.0555555555555558E-2</v>
      </c>
      <c r="U122" s="18">
        <v>31.4</v>
      </c>
      <c r="V122" s="18">
        <f>INDEX('Počty dní'!F:J,MATCH(E122,'Počty dní'!H:H,0),4)</f>
        <v>47</v>
      </c>
      <c r="W122" s="88">
        <f t="shared" si="96"/>
        <v>1475.8</v>
      </c>
      <c r="Z122" s="20"/>
      <c r="AA122" s="20"/>
    </row>
    <row r="123" spans="1:27" x14ac:dyDescent="0.25">
      <c r="A123" s="80">
        <v>409</v>
      </c>
      <c r="B123" s="18">
        <v>4109</v>
      </c>
      <c r="C123" s="18" t="s">
        <v>21</v>
      </c>
      <c r="D123" s="18"/>
      <c r="E123" s="81" t="str">
        <f t="shared" si="90"/>
        <v>X</v>
      </c>
      <c r="F123" s="18" t="s">
        <v>112</v>
      </c>
      <c r="G123" s="218">
        <v>17</v>
      </c>
      <c r="H123" s="18" t="str">
        <f t="shared" si="91"/>
        <v>XXX109/17</v>
      </c>
      <c r="I123" s="94" t="s">
        <v>28</v>
      </c>
      <c r="J123" s="83" t="s">
        <v>27</v>
      </c>
      <c r="K123" s="84">
        <v>0.69097222222222221</v>
      </c>
      <c r="L123" s="85">
        <v>0.69444444444444453</v>
      </c>
      <c r="M123" s="86" t="s">
        <v>26</v>
      </c>
      <c r="N123" s="85">
        <v>0.72638888888888886</v>
      </c>
      <c r="O123" s="86" t="s">
        <v>113</v>
      </c>
      <c r="P123" s="18" t="str">
        <f t="shared" si="92"/>
        <v>OK</v>
      </c>
      <c r="Q123" s="17">
        <f t="shared" si="93"/>
        <v>3.1944444444444331E-2</v>
      </c>
      <c r="R123" s="17">
        <f t="shared" si="94"/>
        <v>3.4722222222223209E-3</v>
      </c>
      <c r="S123" s="17">
        <f t="shared" si="95"/>
        <v>3.5416666666666652E-2</v>
      </c>
      <c r="T123" s="17">
        <f t="shared" si="97"/>
        <v>3.472222222222221E-2</v>
      </c>
      <c r="U123" s="18">
        <v>30.4</v>
      </c>
      <c r="V123" s="18">
        <f>INDEX('Počty dní'!F:J,MATCH(E123,'Počty dní'!H:H,0),4)</f>
        <v>47</v>
      </c>
      <c r="W123" s="88">
        <f t="shared" si="96"/>
        <v>1428.8</v>
      </c>
      <c r="Z123" s="20"/>
      <c r="AA123" s="20"/>
    </row>
    <row r="124" spans="1:27" x14ac:dyDescent="0.25">
      <c r="A124" s="80">
        <v>409</v>
      </c>
      <c r="B124" s="18">
        <v>4109</v>
      </c>
      <c r="C124" s="18" t="s">
        <v>21</v>
      </c>
      <c r="D124" s="18"/>
      <c r="E124" s="81" t="str">
        <f t="shared" si="90"/>
        <v>X</v>
      </c>
      <c r="F124" s="18" t="s">
        <v>112</v>
      </c>
      <c r="G124" s="218">
        <v>20</v>
      </c>
      <c r="H124" s="18" t="str">
        <f t="shared" si="91"/>
        <v>XXX109/20</v>
      </c>
      <c r="I124" s="94" t="s">
        <v>28</v>
      </c>
      <c r="J124" s="83" t="s">
        <v>27</v>
      </c>
      <c r="K124" s="84">
        <v>0.72916666666666663</v>
      </c>
      <c r="L124" s="85">
        <v>0.73055555555555562</v>
      </c>
      <c r="M124" s="86" t="s">
        <v>113</v>
      </c>
      <c r="N124" s="85">
        <v>0.76388888888888884</v>
      </c>
      <c r="O124" s="86" t="s">
        <v>26</v>
      </c>
      <c r="P124" s="18" t="str">
        <f t="shared" si="92"/>
        <v>OK</v>
      </c>
      <c r="Q124" s="17">
        <f t="shared" si="93"/>
        <v>3.3333333333333215E-2</v>
      </c>
      <c r="R124" s="17">
        <f t="shared" si="94"/>
        <v>1.388888888888995E-3</v>
      </c>
      <c r="S124" s="17">
        <f t="shared" si="95"/>
        <v>3.472222222222221E-2</v>
      </c>
      <c r="T124" s="17">
        <f t="shared" si="97"/>
        <v>2.7777777777777679E-3</v>
      </c>
      <c r="U124" s="18">
        <v>30.4</v>
      </c>
      <c r="V124" s="18">
        <f>INDEX('Počty dní'!F:J,MATCH(E124,'Počty dní'!H:H,0),4)</f>
        <v>47</v>
      </c>
      <c r="W124" s="88">
        <f t="shared" si="96"/>
        <v>1428.8</v>
      </c>
      <c r="Z124" s="20"/>
      <c r="AA124" s="20"/>
    </row>
    <row r="125" spans="1:27" ht="15.75" thickBot="1" x14ac:dyDescent="0.3">
      <c r="A125" s="80">
        <v>409</v>
      </c>
      <c r="B125" s="18">
        <v>4109</v>
      </c>
      <c r="C125" s="18" t="s">
        <v>21</v>
      </c>
      <c r="D125" s="18"/>
      <c r="E125" s="81" t="str">
        <f t="shared" ref="E125" si="98">CONCATENATE(C125,D125)</f>
        <v>X</v>
      </c>
      <c r="F125" s="18" t="s">
        <v>112</v>
      </c>
      <c r="G125" s="218">
        <v>19</v>
      </c>
      <c r="H125" s="18" t="str">
        <f t="shared" ref="H125" si="99">CONCATENATE(F125,"/",G125)</f>
        <v>XXX109/19</v>
      </c>
      <c r="I125" s="94" t="s">
        <v>28</v>
      </c>
      <c r="J125" s="83" t="s">
        <v>27</v>
      </c>
      <c r="K125" s="84">
        <v>0.77638888888888891</v>
      </c>
      <c r="L125" s="85">
        <v>0.77777777777777779</v>
      </c>
      <c r="M125" s="86" t="s">
        <v>26</v>
      </c>
      <c r="N125" s="85">
        <v>0.80972222222222223</v>
      </c>
      <c r="O125" s="86" t="s">
        <v>113</v>
      </c>
      <c r="P125" s="18"/>
      <c r="Q125" s="17">
        <f t="shared" si="93"/>
        <v>3.1944444444444442E-2</v>
      </c>
      <c r="R125" s="17">
        <f t="shared" si="94"/>
        <v>1.388888888888884E-3</v>
      </c>
      <c r="S125" s="17">
        <f t="shared" si="95"/>
        <v>3.3333333333333326E-2</v>
      </c>
      <c r="T125" s="17">
        <f t="shared" si="97"/>
        <v>1.2500000000000067E-2</v>
      </c>
      <c r="U125" s="18">
        <v>30.4</v>
      </c>
      <c r="V125" s="18">
        <f>INDEX('Počty dní'!F:J,MATCH(E125,'Počty dní'!H:H,0),4)</f>
        <v>47</v>
      </c>
      <c r="W125" s="88">
        <f t="shared" ref="W125" si="100">V125*U125</f>
        <v>1428.8</v>
      </c>
      <c r="Z125" s="20"/>
      <c r="AA125" s="20"/>
    </row>
    <row r="126" spans="1:27" ht="15.75" thickBot="1" x14ac:dyDescent="0.3">
      <c r="A126" s="69" t="str">
        <f ca="1">CONCATENATE(INDIRECT("R[-3]C[0]",FALSE),"celkem")</f>
        <v>409celkem</v>
      </c>
      <c r="B126" s="37"/>
      <c r="C126" s="37" t="str">
        <f ca="1">INDIRECT("R[-1]C[12]",FALSE)</f>
        <v>Arnolec</v>
      </c>
      <c r="D126" s="38"/>
      <c r="E126" s="37"/>
      <c r="F126" s="38"/>
      <c r="G126" s="219"/>
      <c r="H126" s="39"/>
      <c r="I126" s="40"/>
      <c r="J126" s="41" t="str">
        <f ca="1">INDIRECT("R[-2]C[0]",FALSE)</f>
        <v>V</v>
      </c>
      <c r="K126" s="42"/>
      <c r="L126" s="59"/>
      <c r="M126" s="43"/>
      <c r="N126" s="59"/>
      <c r="O126" s="44"/>
      <c r="P126" s="37"/>
      <c r="Q126" s="45">
        <f>SUM(Q116:Q125)</f>
        <v>0.30277777777777748</v>
      </c>
      <c r="R126" s="45">
        <f>SUM(R116:R125)</f>
        <v>2.3611111111111416E-2</v>
      </c>
      <c r="S126" s="45">
        <f>SUM(S116:S125)</f>
        <v>0.32638888888888895</v>
      </c>
      <c r="T126" s="45">
        <f>SUM(T116:T125)</f>
        <v>0.25416666666666665</v>
      </c>
      <c r="U126" s="46">
        <f>SUM(U116:U125)</f>
        <v>273.60000000000002</v>
      </c>
      <c r="V126" s="47"/>
      <c r="W126" s="48">
        <f>SUM(W116:W125)</f>
        <v>12859.199999999997</v>
      </c>
      <c r="Z126" s="20"/>
      <c r="AA126" s="20"/>
    </row>
    <row r="127" spans="1:27" x14ac:dyDescent="0.25">
      <c r="A127" s="70"/>
      <c r="D127" s="49"/>
      <c r="F127" s="49"/>
      <c r="H127" s="50"/>
      <c r="I127" s="51"/>
      <c r="J127" s="52"/>
      <c r="K127" s="53"/>
      <c r="L127" s="60"/>
      <c r="M127" s="54"/>
      <c r="N127" s="60"/>
      <c r="O127" s="55"/>
      <c r="Q127" s="56"/>
      <c r="R127" s="56"/>
      <c r="S127" s="56"/>
      <c r="T127" s="56"/>
      <c r="U127" s="53"/>
      <c r="W127" s="53"/>
      <c r="Z127" s="20"/>
      <c r="AA127" s="20"/>
    </row>
    <row r="128" spans="1:27" ht="15.75" thickBot="1" x14ac:dyDescent="0.3">
      <c r="K128" s="20"/>
      <c r="M128" s="49"/>
      <c r="O128" s="49"/>
      <c r="Z128" s="20"/>
      <c r="AA128" s="20"/>
    </row>
    <row r="129" spans="1:27" x14ac:dyDescent="0.25">
      <c r="A129" s="72">
        <v>410</v>
      </c>
      <c r="B129" s="57">
        <v>4110</v>
      </c>
      <c r="C129" s="57" t="s">
        <v>21</v>
      </c>
      <c r="D129" s="57"/>
      <c r="E129" s="73" t="str">
        <f t="shared" ref="E129:E138" si="101">CONCATENATE(C129,D129)</f>
        <v>X</v>
      </c>
      <c r="F129" s="57" t="s">
        <v>80</v>
      </c>
      <c r="G129" s="217">
        <v>2</v>
      </c>
      <c r="H129" s="57" t="str">
        <f t="shared" ref="H129:H138" si="102">CONCATENATE(F129,"/",G129)</f>
        <v>XXX261/2</v>
      </c>
      <c r="I129" s="93" t="s">
        <v>28</v>
      </c>
      <c r="J129" s="75" t="s">
        <v>28</v>
      </c>
      <c r="K129" s="76">
        <v>0.18611111111111112</v>
      </c>
      <c r="L129" s="97">
        <v>0.18680555555555556</v>
      </c>
      <c r="M129" s="98" t="s">
        <v>44</v>
      </c>
      <c r="N129" s="97">
        <v>0.21180555555555555</v>
      </c>
      <c r="O129" s="98" t="s">
        <v>26</v>
      </c>
      <c r="P129" s="57" t="str">
        <f t="shared" ref="P129:P137" si="103">IF(M130=O129,"OK","POZOR")</f>
        <v>OK</v>
      </c>
      <c r="Q129" s="58">
        <f t="shared" ref="Q129:Q138" si="104">IF(ISNUMBER(G129),N129-L129,IF(F129="přejezd",N129-L129,0))</f>
        <v>2.4999999999999994E-2</v>
      </c>
      <c r="R129" s="58">
        <f t="shared" ref="R129:R138" si="105">IF(ISNUMBER(G129),L129-K129,0)</f>
        <v>6.9444444444444198E-4</v>
      </c>
      <c r="S129" s="58">
        <f t="shared" ref="S129:S138" si="106">Q129+R129</f>
        <v>2.5694444444444436E-2</v>
      </c>
      <c r="T129" s="58"/>
      <c r="U129" s="57">
        <v>20.5</v>
      </c>
      <c r="V129" s="57">
        <f>INDEX('Počty dní'!F:J,MATCH(E129,'Počty dní'!H:H,0),4)</f>
        <v>47</v>
      </c>
      <c r="W129" s="79">
        <f t="shared" ref="W129:W138" si="107">V129*U129</f>
        <v>963.5</v>
      </c>
      <c r="Z129" s="20"/>
      <c r="AA129" s="20"/>
    </row>
    <row r="130" spans="1:27" x14ac:dyDescent="0.25">
      <c r="A130" s="80">
        <v>410</v>
      </c>
      <c r="B130" s="18">
        <v>4110</v>
      </c>
      <c r="C130" s="18" t="s">
        <v>21</v>
      </c>
      <c r="D130" s="18"/>
      <c r="E130" s="81" t="str">
        <f t="shared" si="101"/>
        <v>X</v>
      </c>
      <c r="F130" s="18" t="s">
        <v>80</v>
      </c>
      <c r="G130" s="218">
        <v>1</v>
      </c>
      <c r="H130" s="18" t="str">
        <f t="shared" si="102"/>
        <v>XXX261/1</v>
      </c>
      <c r="I130" s="94" t="s">
        <v>28</v>
      </c>
      <c r="J130" s="83" t="s">
        <v>28</v>
      </c>
      <c r="K130" s="84">
        <v>0.21736111111111112</v>
      </c>
      <c r="L130" s="95">
        <v>0.21875</v>
      </c>
      <c r="M130" s="99" t="s">
        <v>26</v>
      </c>
      <c r="N130" s="95">
        <v>0.24374999999999999</v>
      </c>
      <c r="O130" s="99" t="s">
        <v>44</v>
      </c>
      <c r="P130" s="18" t="str">
        <f t="shared" si="103"/>
        <v>OK</v>
      </c>
      <c r="Q130" s="17">
        <f t="shared" si="104"/>
        <v>2.4999999999999994E-2</v>
      </c>
      <c r="R130" s="17">
        <f t="shared" si="105"/>
        <v>1.388888888888884E-3</v>
      </c>
      <c r="S130" s="17">
        <f t="shared" si="106"/>
        <v>2.6388888888888878E-2</v>
      </c>
      <c r="T130" s="17">
        <f t="shared" ref="T130:T138" si="108">K130-N129</f>
        <v>5.5555555555555636E-3</v>
      </c>
      <c r="U130" s="18">
        <v>20.5</v>
      </c>
      <c r="V130" s="18">
        <f>INDEX('Počty dní'!F:J,MATCH(E130,'Počty dní'!H:H,0),4)</f>
        <v>47</v>
      </c>
      <c r="W130" s="88">
        <f t="shared" si="107"/>
        <v>963.5</v>
      </c>
      <c r="Z130" s="20"/>
      <c r="AA130" s="20"/>
    </row>
    <row r="131" spans="1:27" x14ac:dyDescent="0.25">
      <c r="A131" s="80">
        <v>410</v>
      </c>
      <c r="B131" s="18">
        <v>4110</v>
      </c>
      <c r="C131" s="18" t="s">
        <v>21</v>
      </c>
      <c r="D131" s="18"/>
      <c r="E131" s="81" t="str">
        <f t="shared" si="101"/>
        <v>X</v>
      </c>
      <c r="F131" s="18" t="s">
        <v>80</v>
      </c>
      <c r="G131" s="218">
        <v>6</v>
      </c>
      <c r="H131" s="18" t="str">
        <f t="shared" si="102"/>
        <v>XXX261/6</v>
      </c>
      <c r="I131" s="94" t="s">
        <v>28</v>
      </c>
      <c r="J131" s="83" t="s">
        <v>28</v>
      </c>
      <c r="K131" s="84">
        <v>0.25486111111111109</v>
      </c>
      <c r="L131" s="95">
        <v>0.25625000000000003</v>
      </c>
      <c r="M131" s="99" t="s">
        <v>44</v>
      </c>
      <c r="N131" s="95">
        <v>0.28125</v>
      </c>
      <c r="O131" s="99" t="s">
        <v>26</v>
      </c>
      <c r="P131" s="18" t="str">
        <f t="shared" si="103"/>
        <v>OK</v>
      </c>
      <c r="Q131" s="17">
        <f t="shared" si="104"/>
        <v>2.4999999999999967E-2</v>
      </c>
      <c r="R131" s="17">
        <f t="shared" si="105"/>
        <v>1.3888888888889395E-3</v>
      </c>
      <c r="S131" s="17">
        <f t="shared" si="106"/>
        <v>2.6388888888888906E-2</v>
      </c>
      <c r="T131" s="17">
        <f t="shared" si="108"/>
        <v>1.1111111111111099E-2</v>
      </c>
      <c r="U131" s="18">
        <v>20.5</v>
      </c>
      <c r="V131" s="18">
        <f>INDEX('Počty dní'!F:J,MATCH(E131,'Počty dní'!H:H,0),4)</f>
        <v>47</v>
      </c>
      <c r="W131" s="88">
        <f t="shared" si="107"/>
        <v>963.5</v>
      </c>
      <c r="Z131" s="20"/>
      <c r="AA131" s="20"/>
    </row>
    <row r="132" spans="1:27" x14ac:dyDescent="0.25">
      <c r="A132" s="80">
        <v>410</v>
      </c>
      <c r="B132" s="18">
        <v>4110</v>
      </c>
      <c r="C132" s="18" t="s">
        <v>21</v>
      </c>
      <c r="D132" s="18"/>
      <c r="E132" s="81" t="str">
        <f>CONCATENATE(C132,D132)</f>
        <v>X</v>
      </c>
      <c r="F132" s="18" t="s">
        <v>48</v>
      </c>
      <c r="G132" s="218">
        <v>7</v>
      </c>
      <c r="H132" s="18" t="str">
        <f>CONCATENATE(F132,"/",G132)</f>
        <v>XXX410/7</v>
      </c>
      <c r="I132" s="94" t="s">
        <v>28</v>
      </c>
      <c r="J132" s="83" t="s">
        <v>28</v>
      </c>
      <c r="K132" s="84">
        <v>0.28472222222222221</v>
      </c>
      <c r="L132" s="95">
        <v>0.28819444444444448</v>
      </c>
      <c r="M132" s="99" t="s">
        <v>26</v>
      </c>
      <c r="N132" s="95">
        <v>0.3215277777777778</v>
      </c>
      <c r="O132" s="99" t="s">
        <v>50</v>
      </c>
      <c r="P132" s="18" t="str">
        <f t="shared" si="103"/>
        <v>OK</v>
      </c>
      <c r="Q132" s="17">
        <f t="shared" si="104"/>
        <v>3.3333333333333326E-2</v>
      </c>
      <c r="R132" s="17">
        <f t="shared" si="105"/>
        <v>3.4722222222222654E-3</v>
      </c>
      <c r="S132" s="17">
        <f t="shared" si="106"/>
        <v>3.6805555555555591E-2</v>
      </c>
      <c r="T132" s="17">
        <f t="shared" si="108"/>
        <v>3.4722222222222099E-3</v>
      </c>
      <c r="U132" s="18">
        <v>30.5</v>
      </c>
      <c r="V132" s="18">
        <f>INDEX('Počty dní'!F:J,MATCH(E132,'Počty dní'!H:H,0),4)</f>
        <v>47</v>
      </c>
      <c r="W132" s="88">
        <f t="shared" si="107"/>
        <v>1433.5</v>
      </c>
      <c r="Z132" s="20"/>
      <c r="AA132" s="20"/>
    </row>
    <row r="133" spans="1:27" x14ac:dyDescent="0.25">
      <c r="A133" s="80">
        <v>410</v>
      </c>
      <c r="B133" s="18">
        <v>4110</v>
      </c>
      <c r="C133" s="18" t="s">
        <v>21</v>
      </c>
      <c r="D133" s="18"/>
      <c r="E133" s="81" t="str">
        <f>CONCATENATE(C133,D133)</f>
        <v>X</v>
      </c>
      <c r="F133" s="18" t="s">
        <v>48</v>
      </c>
      <c r="G133" s="218">
        <v>10</v>
      </c>
      <c r="H133" s="18" t="str">
        <f>CONCATENATE(F133,"/",G133)</f>
        <v>XXX410/10</v>
      </c>
      <c r="I133" s="94" t="s">
        <v>28</v>
      </c>
      <c r="J133" s="83" t="s">
        <v>28</v>
      </c>
      <c r="K133" s="84">
        <v>0.34027777777777773</v>
      </c>
      <c r="L133" s="95">
        <v>0.3430555555555555</v>
      </c>
      <c r="M133" s="99" t="s">
        <v>50</v>
      </c>
      <c r="N133" s="95">
        <v>0.37847222222222227</v>
      </c>
      <c r="O133" s="99" t="s">
        <v>26</v>
      </c>
      <c r="P133" s="18" t="str">
        <f t="shared" si="103"/>
        <v>OK</v>
      </c>
      <c r="Q133" s="17">
        <f t="shared" si="104"/>
        <v>3.5416666666666763E-2</v>
      </c>
      <c r="R133" s="17">
        <f t="shared" si="105"/>
        <v>2.7777777777777679E-3</v>
      </c>
      <c r="S133" s="17">
        <f t="shared" si="106"/>
        <v>3.8194444444444531E-2</v>
      </c>
      <c r="T133" s="17">
        <f t="shared" si="108"/>
        <v>1.8749999999999933E-2</v>
      </c>
      <c r="U133" s="18">
        <v>30.5</v>
      </c>
      <c r="V133" s="18">
        <f>INDEX('Počty dní'!F:J,MATCH(E133,'Počty dní'!H:H,0),4)</f>
        <v>47</v>
      </c>
      <c r="W133" s="88">
        <f t="shared" si="107"/>
        <v>1433.5</v>
      </c>
      <c r="Z133" s="20"/>
      <c r="AA133" s="20"/>
    </row>
    <row r="134" spans="1:27" x14ac:dyDescent="0.25">
      <c r="A134" s="80">
        <v>410</v>
      </c>
      <c r="B134" s="18">
        <v>4110</v>
      </c>
      <c r="C134" s="18" t="s">
        <v>21</v>
      </c>
      <c r="D134" s="18"/>
      <c r="E134" s="81" t="str">
        <f>CONCATENATE(C134,D134)</f>
        <v>X</v>
      </c>
      <c r="F134" s="18" t="s">
        <v>81</v>
      </c>
      <c r="G134" s="218">
        <v>9</v>
      </c>
      <c r="H134" s="18" t="str">
        <f>CONCATENATE(F134,"/",G134)</f>
        <v>XXX262/9</v>
      </c>
      <c r="I134" s="94" t="s">
        <v>28</v>
      </c>
      <c r="J134" s="83" t="s">
        <v>28</v>
      </c>
      <c r="K134" s="84">
        <v>0.52430555555555558</v>
      </c>
      <c r="L134" s="95">
        <v>0.52777777777777779</v>
      </c>
      <c r="M134" s="96" t="s">
        <v>26</v>
      </c>
      <c r="N134" s="95">
        <v>0.56111111111111112</v>
      </c>
      <c r="O134" s="96" t="s">
        <v>47</v>
      </c>
      <c r="P134" s="18" t="str">
        <f t="shared" si="103"/>
        <v>OK</v>
      </c>
      <c r="Q134" s="17">
        <f t="shared" si="104"/>
        <v>3.3333333333333326E-2</v>
      </c>
      <c r="R134" s="17">
        <f t="shared" si="105"/>
        <v>3.4722222222222099E-3</v>
      </c>
      <c r="S134" s="17">
        <f t="shared" si="106"/>
        <v>3.6805555555555536E-2</v>
      </c>
      <c r="T134" s="17">
        <f t="shared" si="108"/>
        <v>0.14583333333333331</v>
      </c>
      <c r="U134" s="18">
        <v>26.1</v>
      </c>
      <c r="V134" s="18">
        <f>INDEX('Počty dní'!F:J,MATCH(E134,'Počty dní'!H:H,0),4)</f>
        <v>47</v>
      </c>
      <c r="W134" s="88">
        <f>V134*U134</f>
        <v>1226.7</v>
      </c>
      <c r="Z134" s="20"/>
      <c r="AA134" s="20"/>
    </row>
    <row r="135" spans="1:27" x14ac:dyDescent="0.25">
      <c r="A135" s="80">
        <v>410</v>
      </c>
      <c r="B135" s="18">
        <v>4110</v>
      </c>
      <c r="C135" s="18" t="s">
        <v>21</v>
      </c>
      <c r="D135" s="18"/>
      <c r="E135" s="81" t="str">
        <f>CONCATENATE(C135,D135)</f>
        <v>X</v>
      </c>
      <c r="F135" s="18" t="s">
        <v>81</v>
      </c>
      <c r="G135" s="218">
        <v>14</v>
      </c>
      <c r="H135" s="18" t="str">
        <f>CONCATENATE(F135,"/",G135)</f>
        <v>XXX262/14</v>
      </c>
      <c r="I135" s="94" t="s">
        <v>28</v>
      </c>
      <c r="J135" s="83" t="s">
        <v>28</v>
      </c>
      <c r="K135" s="84">
        <v>0.56111111111111112</v>
      </c>
      <c r="L135" s="95">
        <v>0.5625</v>
      </c>
      <c r="M135" s="96" t="s">
        <v>47</v>
      </c>
      <c r="N135" s="95">
        <v>0.59513888888888888</v>
      </c>
      <c r="O135" s="96" t="s">
        <v>26</v>
      </c>
      <c r="P135" s="18" t="str">
        <f t="shared" si="103"/>
        <v>OK</v>
      </c>
      <c r="Q135" s="17">
        <f t="shared" si="104"/>
        <v>3.2638888888888884E-2</v>
      </c>
      <c r="R135" s="17">
        <f t="shared" si="105"/>
        <v>1.388888888888884E-3</v>
      </c>
      <c r="S135" s="17">
        <f t="shared" si="106"/>
        <v>3.4027777777777768E-2</v>
      </c>
      <c r="T135" s="17">
        <f t="shared" si="108"/>
        <v>0</v>
      </c>
      <c r="U135" s="18">
        <v>26.1</v>
      </c>
      <c r="V135" s="18">
        <f>INDEX('Počty dní'!F:J,MATCH(E135,'Počty dní'!H:H,0),4)</f>
        <v>47</v>
      </c>
      <c r="W135" s="88">
        <f>V135*U135</f>
        <v>1226.7</v>
      </c>
      <c r="Z135" s="20"/>
      <c r="AA135" s="20"/>
    </row>
    <row r="136" spans="1:27" x14ac:dyDescent="0.25">
      <c r="A136" s="80">
        <v>410</v>
      </c>
      <c r="B136" s="18">
        <v>4110</v>
      </c>
      <c r="C136" s="18" t="s">
        <v>21</v>
      </c>
      <c r="D136" s="18"/>
      <c r="E136" s="81" t="str">
        <f t="shared" si="101"/>
        <v>X</v>
      </c>
      <c r="F136" s="18" t="s">
        <v>80</v>
      </c>
      <c r="G136" s="218">
        <v>15</v>
      </c>
      <c r="H136" s="18" t="str">
        <f t="shared" si="102"/>
        <v>XXX261/15</v>
      </c>
      <c r="I136" s="94" t="s">
        <v>28</v>
      </c>
      <c r="J136" s="83" t="s">
        <v>28</v>
      </c>
      <c r="K136" s="84">
        <v>0.62847222222222221</v>
      </c>
      <c r="L136" s="95">
        <v>0.63194444444444442</v>
      </c>
      <c r="M136" s="99" t="s">
        <v>26</v>
      </c>
      <c r="N136" s="95">
        <v>0.65694444444444444</v>
      </c>
      <c r="O136" s="99" t="s">
        <v>44</v>
      </c>
      <c r="P136" s="18" t="str">
        <f t="shared" si="103"/>
        <v>OK</v>
      </c>
      <c r="Q136" s="17">
        <f t="shared" si="104"/>
        <v>2.5000000000000022E-2</v>
      </c>
      <c r="R136" s="17">
        <f t="shared" si="105"/>
        <v>3.4722222222222099E-3</v>
      </c>
      <c r="S136" s="17">
        <f t="shared" si="106"/>
        <v>2.8472222222222232E-2</v>
      </c>
      <c r="T136" s="17">
        <f t="shared" si="108"/>
        <v>3.3333333333333326E-2</v>
      </c>
      <c r="U136" s="18">
        <v>20.5</v>
      </c>
      <c r="V136" s="18">
        <f>INDEX('Počty dní'!F:J,MATCH(E136,'Počty dní'!H:H,0),4)</f>
        <v>47</v>
      </c>
      <c r="W136" s="88">
        <f t="shared" si="107"/>
        <v>963.5</v>
      </c>
      <c r="Z136" s="20"/>
      <c r="AA136" s="20"/>
    </row>
    <row r="137" spans="1:27" x14ac:dyDescent="0.25">
      <c r="A137" s="80">
        <v>410</v>
      </c>
      <c r="B137" s="18">
        <v>4110</v>
      </c>
      <c r="C137" s="18" t="s">
        <v>21</v>
      </c>
      <c r="D137" s="18"/>
      <c r="E137" s="81" t="str">
        <f t="shared" si="101"/>
        <v>X</v>
      </c>
      <c r="F137" s="18" t="s">
        <v>80</v>
      </c>
      <c r="G137" s="218">
        <v>20</v>
      </c>
      <c r="H137" s="18" t="str">
        <f t="shared" si="102"/>
        <v>XXX261/20</v>
      </c>
      <c r="I137" s="94" t="s">
        <v>28</v>
      </c>
      <c r="J137" s="83" t="s">
        <v>28</v>
      </c>
      <c r="K137" s="84">
        <v>0.67499999999999993</v>
      </c>
      <c r="L137" s="95">
        <v>0.67638888888888893</v>
      </c>
      <c r="M137" s="99" t="s">
        <v>44</v>
      </c>
      <c r="N137" s="95">
        <v>0.70138888888888884</v>
      </c>
      <c r="O137" s="99" t="s">
        <v>26</v>
      </c>
      <c r="P137" s="18" t="str">
        <f t="shared" si="103"/>
        <v>OK</v>
      </c>
      <c r="Q137" s="17">
        <f t="shared" si="104"/>
        <v>2.4999999999999911E-2</v>
      </c>
      <c r="R137" s="17">
        <f t="shared" si="105"/>
        <v>1.388888888888995E-3</v>
      </c>
      <c r="S137" s="17">
        <f t="shared" si="106"/>
        <v>2.6388888888888906E-2</v>
      </c>
      <c r="T137" s="17">
        <f t="shared" si="108"/>
        <v>1.8055555555555491E-2</v>
      </c>
      <c r="U137" s="18">
        <v>20.5</v>
      </c>
      <c r="V137" s="18">
        <f>INDEX('Počty dní'!F:J,MATCH(E137,'Počty dní'!H:H,0),4)</f>
        <v>47</v>
      </c>
      <c r="W137" s="88">
        <f t="shared" si="107"/>
        <v>963.5</v>
      </c>
      <c r="Z137" s="20"/>
      <c r="AA137" s="20"/>
    </row>
    <row r="138" spans="1:27" ht="15.75" thickBot="1" x14ac:dyDescent="0.3">
      <c r="A138" s="80">
        <v>410</v>
      </c>
      <c r="B138" s="18">
        <v>4110</v>
      </c>
      <c r="C138" s="18" t="s">
        <v>21</v>
      </c>
      <c r="D138" s="18"/>
      <c r="E138" s="81" t="str">
        <f t="shared" si="101"/>
        <v>X</v>
      </c>
      <c r="F138" s="18" t="s">
        <v>80</v>
      </c>
      <c r="G138" s="218">
        <v>19</v>
      </c>
      <c r="H138" s="18" t="str">
        <f t="shared" si="102"/>
        <v>XXX261/19</v>
      </c>
      <c r="I138" s="94" t="s">
        <v>28</v>
      </c>
      <c r="J138" s="83" t="s">
        <v>28</v>
      </c>
      <c r="K138" s="84">
        <v>0.73263888888888884</v>
      </c>
      <c r="L138" s="95">
        <v>0.73611111111111116</v>
      </c>
      <c r="M138" s="99" t="s">
        <v>26</v>
      </c>
      <c r="N138" s="95">
        <v>0.76111111111111107</v>
      </c>
      <c r="O138" s="99" t="s">
        <v>44</v>
      </c>
      <c r="P138" s="85"/>
      <c r="Q138" s="17">
        <f t="shared" si="104"/>
        <v>2.4999999999999911E-2</v>
      </c>
      <c r="R138" s="17">
        <f t="shared" si="105"/>
        <v>3.4722222222223209E-3</v>
      </c>
      <c r="S138" s="17">
        <f t="shared" si="106"/>
        <v>2.8472222222222232E-2</v>
      </c>
      <c r="T138" s="17">
        <f t="shared" si="108"/>
        <v>3.125E-2</v>
      </c>
      <c r="U138" s="18">
        <v>20.5</v>
      </c>
      <c r="V138" s="18">
        <f>INDEX('Počty dní'!F:J,MATCH(E138,'Počty dní'!H:H,0),4)</f>
        <v>47</v>
      </c>
      <c r="W138" s="88">
        <f t="shared" si="107"/>
        <v>963.5</v>
      </c>
      <c r="Z138" s="20"/>
      <c r="AA138" s="20"/>
    </row>
    <row r="139" spans="1:27" ht="15.75" thickBot="1" x14ac:dyDescent="0.3">
      <c r="A139" s="69" t="str">
        <f ca="1">CONCATENATE(INDIRECT("R[-3]C[0]",FALSE),"celkem")</f>
        <v>410celkem</v>
      </c>
      <c r="B139" s="37"/>
      <c r="C139" s="37" t="str">
        <f ca="1">INDIRECT("R[-1]C[12]",FALSE)</f>
        <v>Dudín</v>
      </c>
      <c r="D139" s="38"/>
      <c r="E139" s="37"/>
      <c r="F139" s="38"/>
      <c r="G139" s="219"/>
      <c r="H139" s="39"/>
      <c r="I139" s="40"/>
      <c r="J139" s="41" t="str">
        <f ca="1">INDIRECT("R[-2]C[0]",FALSE)</f>
        <v>S</v>
      </c>
      <c r="K139" s="42"/>
      <c r="L139" s="59"/>
      <c r="M139" s="43"/>
      <c r="N139" s="59"/>
      <c r="O139" s="44"/>
      <c r="P139" s="37"/>
      <c r="Q139" s="45">
        <f>SUM(Q129:Q138)</f>
        <v>0.2847222222222221</v>
      </c>
      <c r="R139" s="45">
        <f>SUM(R129:R138)</f>
        <v>2.2916666666666918E-2</v>
      </c>
      <c r="S139" s="45">
        <f>SUM(S129:S138)</f>
        <v>0.30763888888888902</v>
      </c>
      <c r="T139" s="45">
        <f>SUM(T129:T138)</f>
        <v>0.26736111111111094</v>
      </c>
      <c r="U139" s="46">
        <f>SUM(U129:U138)</f>
        <v>236.2</v>
      </c>
      <c r="V139" s="47"/>
      <c r="W139" s="48">
        <f>SUM(W129:W138)</f>
        <v>11101.4</v>
      </c>
      <c r="Z139" s="20"/>
      <c r="AA139" s="20"/>
    </row>
    <row r="140" spans="1:27" x14ac:dyDescent="0.25">
      <c r="A140" s="70"/>
      <c r="D140" s="49"/>
      <c r="F140" s="49"/>
      <c r="H140" s="50"/>
      <c r="I140" s="51"/>
      <c r="J140" s="52"/>
      <c r="K140" s="53"/>
      <c r="L140" s="60"/>
      <c r="M140" s="54"/>
      <c r="N140" s="60"/>
      <c r="O140" s="55"/>
      <c r="Q140" s="56"/>
      <c r="R140" s="56"/>
      <c r="S140" s="56"/>
      <c r="T140" s="56"/>
      <c r="U140" s="53"/>
      <c r="W140" s="53"/>
      <c r="Z140" s="20"/>
      <c r="AA140" s="20"/>
    </row>
    <row r="141" spans="1:27" ht="15.75" thickBot="1" x14ac:dyDescent="0.3">
      <c r="K141" s="49"/>
      <c r="M141" s="100"/>
      <c r="O141" s="100"/>
      <c r="Z141" s="20"/>
      <c r="AA141" s="20"/>
    </row>
    <row r="142" spans="1:27" x14ac:dyDescent="0.25">
      <c r="A142" s="72">
        <v>411</v>
      </c>
      <c r="B142" s="57">
        <v>4111</v>
      </c>
      <c r="C142" s="57" t="s">
        <v>21</v>
      </c>
      <c r="D142" s="57"/>
      <c r="E142" s="73" t="str">
        <f t="shared" ref="E142:E152" si="109">CONCATENATE(C142,D142)</f>
        <v>X</v>
      </c>
      <c r="F142" s="57" t="s">
        <v>80</v>
      </c>
      <c r="G142" s="221">
        <v>4</v>
      </c>
      <c r="H142" s="57" t="str">
        <f t="shared" ref="H142:H152" si="110">CONCATENATE(F142,"/",G142)</f>
        <v>XXX261/4</v>
      </c>
      <c r="I142" s="93" t="s">
        <v>28</v>
      </c>
      <c r="J142" s="75" t="s">
        <v>28</v>
      </c>
      <c r="K142" s="76">
        <v>0.22013888888888888</v>
      </c>
      <c r="L142" s="97">
        <v>0.22083333333333333</v>
      </c>
      <c r="M142" s="98" t="s">
        <v>122</v>
      </c>
      <c r="N142" s="97">
        <v>0.24305555555555555</v>
      </c>
      <c r="O142" s="98" t="s">
        <v>26</v>
      </c>
      <c r="P142" s="57" t="str">
        <f t="shared" ref="P142:P151" si="111">IF(M143=O142,"OK","POZOR")</f>
        <v>OK</v>
      </c>
      <c r="Q142" s="58">
        <f t="shared" ref="Q142:Q152" si="112">IF(ISNUMBER(G142),N142-L142,IF(F142="přejezd",N142-L142,0))</f>
        <v>2.2222222222222227E-2</v>
      </c>
      <c r="R142" s="58">
        <f t="shared" ref="R142:R152" si="113">IF(ISNUMBER(G142),L142-K142,0)</f>
        <v>6.9444444444444198E-4</v>
      </c>
      <c r="S142" s="58">
        <f t="shared" ref="S142:S152" si="114">Q142+R142</f>
        <v>2.2916666666666669E-2</v>
      </c>
      <c r="T142" s="58"/>
      <c r="U142" s="57">
        <v>18.5</v>
      </c>
      <c r="V142" s="57">
        <f>INDEX('Počty dní'!F:J,MATCH(E142,'Počty dní'!H:H,0),4)</f>
        <v>47</v>
      </c>
      <c r="W142" s="79">
        <f t="shared" ref="W142:W152" si="115">V142*U142</f>
        <v>869.5</v>
      </c>
      <c r="Z142" s="20"/>
      <c r="AA142" s="20"/>
    </row>
    <row r="143" spans="1:27" x14ac:dyDescent="0.25">
      <c r="A143" s="80">
        <v>411</v>
      </c>
      <c r="B143" s="18">
        <v>4111</v>
      </c>
      <c r="C143" s="18" t="s">
        <v>21</v>
      </c>
      <c r="D143" s="18"/>
      <c r="E143" s="81" t="str">
        <f t="shared" si="109"/>
        <v>X</v>
      </c>
      <c r="F143" s="18" t="s">
        <v>119</v>
      </c>
      <c r="G143" s="218">
        <v>5</v>
      </c>
      <c r="H143" s="18" t="str">
        <f t="shared" si="110"/>
        <v>XXX402/5</v>
      </c>
      <c r="I143" s="94" t="s">
        <v>28</v>
      </c>
      <c r="J143" s="83" t="s">
        <v>28</v>
      </c>
      <c r="K143" s="84">
        <v>0.25694444444444448</v>
      </c>
      <c r="L143" s="85">
        <v>0.26041666666666669</v>
      </c>
      <c r="M143" s="86" t="s">
        <v>26</v>
      </c>
      <c r="N143" s="85">
        <v>0.2986111111111111</v>
      </c>
      <c r="O143" s="86" t="s">
        <v>91</v>
      </c>
      <c r="P143" s="18" t="str">
        <f t="shared" si="111"/>
        <v>OK</v>
      </c>
      <c r="Q143" s="17">
        <f t="shared" si="112"/>
        <v>3.819444444444442E-2</v>
      </c>
      <c r="R143" s="17">
        <f t="shared" si="113"/>
        <v>3.4722222222222099E-3</v>
      </c>
      <c r="S143" s="17">
        <f t="shared" si="114"/>
        <v>4.166666666666663E-2</v>
      </c>
      <c r="T143" s="17">
        <f t="shared" ref="T143:T152" si="116">K143-N142</f>
        <v>1.3888888888888923E-2</v>
      </c>
      <c r="U143" s="18">
        <v>34.299999999999997</v>
      </c>
      <c r="V143" s="18">
        <f>INDEX('Počty dní'!F:J,MATCH(E143,'Počty dní'!H:H,0),4)</f>
        <v>47</v>
      </c>
      <c r="W143" s="88">
        <f t="shared" si="115"/>
        <v>1612.1</v>
      </c>
      <c r="Z143" s="20"/>
      <c r="AA143" s="20"/>
    </row>
    <row r="144" spans="1:27" ht="16.5" customHeight="1" x14ac:dyDescent="0.25">
      <c r="A144" s="80">
        <v>411</v>
      </c>
      <c r="B144" s="18">
        <v>4111</v>
      </c>
      <c r="C144" s="18" t="s">
        <v>21</v>
      </c>
      <c r="D144" s="18"/>
      <c r="E144" s="81" t="str">
        <f t="shared" si="109"/>
        <v>X</v>
      </c>
      <c r="F144" s="18" t="s">
        <v>100</v>
      </c>
      <c r="G144" s="218">
        <v>5</v>
      </c>
      <c r="H144" s="18" t="str">
        <f t="shared" si="110"/>
        <v>XXX404/5</v>
      </c>
      <c r="I144" s="94" t="s">
        <v>28</v>
      </c>
      <c r="J144" s="83" t="s">
        <v>28</v>
      </c>
      <c r="K144" s="84">
        <v>0.3</v>
      </c>
      <c r="L144" s="85">
        <v>0.30069444444444443</v>
      </c>
      <c r="M144" s="86" t="s">
        <v>91</v>
      </c>
      <c r="N144" s="85">
        <v>0.31388888888888888</v>
      </c>
      <c r="O144" s="86" t="s">
        <v>101</v>
      </c>
      <c r="P144" s="18" t="str">
        <f t="shared" si="111"/>
        <v>OK</v>
      </c>
      <c r="Q144" s="17">
        <f t="shared" si="112"/>
        <v>1.3194444444444453E-2</v>
      </c>
      <c r="R144" s="17">
        <f t="shared" si="113"/>
        <v>6.9444444444444198E-4</v>
      </c>
      <c r="S144" s="17">
        <f t="shared" si="114"/>
        <v>1.3888888888888895E-2</v>
      </c>
      <c r="T144" s="17">
        <f t="shared" si="116"/>
        <v>1.388888888888884E-3</v>
      </c>
      <c r="U144" s="18">
        <v>13.2</v>
      </c>
      <c r="V144" s="18">
        <f>INDEX('Počty dní'!F:J,MATCH(E144,'Počty dní'!H:H,0),4)</f>
        <v>47</v>
      </c>
      <c r="W144" s="88">
        <f t="shared" si="115"/>
        <v>620.4</v>
      </c>
      <c r="Z144" s="20"/>
      <c r="AA144" s="20"/>
    </row>
    <row r="145" spans="1:27" x14ac:dyDescent="0.25">
      <c r="A145" s="80">
        <v>411</v>
      </c>
      <c r="B145" s="18">
        <v>4111</v>
      </c>
      <c r="C145" s="18" t="s">
        <v>21</v>
      </c>
      <c r="D145" s="18"/>
      <c r="E145" s="81" t="str">
        <f t="shared" si="109"/>
        <v>X</v>
      </c>
      <c r="F145" s="18" t="s">
        <v>100</v>
      </c>
      <c r="G145" s="218">
        <v>7</v>
      </c>
      <c r="H145" s="18" t="str">
        <f t="shared" si="110"/>
        <v>XXX404/7</v>
      </c>
      <c r="I145" s="94" t="s">
        <v>28</v>
      </c>
      <c r="J145" s="83" t="s">
        <v>28</v>
      </c>
      <c r="K145" s="84">
        <v>0.38055555555555554</v>
      </c>
      <c r="L145" s="85">
        <v>0.38194444444444442</v>
      </c>
      <c r="M145" s="86" t="s">
        <v>101</v>
      </c>
      <c r="N145" s="85">
        <v>0.39513888888888887</v>
      </c>
      <c r="O145" s="86" t="s">
        <v>49</v>
      </c>
      <c r="P145" s="18" t="str">
        <f t="shared" si="111"/>
        <v>OK</v>
      </c>
      <c r="Q145" s="17">
        <f t="shared" si="112"/>
        <v>1.3194444444444453E-2</v>
      </c>
      <c r="R145" s="17">
        <f t="shared" si="113"/>
        <v>1.388888888888884E-3</v>
      </c>
      <c r="S145" s="17">
        <f t="shared" si="114"/>
        <v>1.4583333333333337E-2</v>
      </c>
      <c r="T145" s="17">
        <f t="shared" si="116"/>
        <v>6.6666666666666652E-2</v>
      </c>
      <c r="U145" s="18">
        <v>12.9</v>
      </c>
      <c r="V145" s="18">
        <f>INDEX('Počty dní'!F:J,MATCH(E145,'Počty dní'!H:H,0),4)</f>
        <v>47</v>
      </c>
      <c r="W145" s="88">
        <f t="shared" si="115"/>
        <v>606.30000000000007</v>
      </c>
      <c r="Z145" s="20"/>
      <c r="AA145" s="20"/>
    </row>
    <row r="146" spans="1:27" x14ac:dyDescent="0.25">
      <c r="A146" s="80">
        <v>411</v>
      </c>
      <c r="B146" s="18">
        <v>4111</v>
      </c>
      <c r="C146" s="18" t="s">
        <v>21</v>
      </c>
      <c r="D146" s="18"/>
      <c r="E146" s="81" t="str">
        <f t="shared" si="109"/>
        <v>X</v>
      </c>
      <c r="F146" s="18" t="s">
        <v>100</v>
      </c>
      <c r="G146" s="218">
        <v>6</v>
      </c>
      <c r="H146" s="18" t="str">
        <f t="shared" si="110"/>
        <v>XXX404/6</v>
      </c>
      <c r="I146" s="94" t="s">
        <v>28</v>
      </c>
      <c r="J146" s="83" t="s">
        <v>28</v>
      </c>
      <c r="K146" s="84">
        <v>0.40138888888888885</v>
      </c>
      <c r="L146" s="85">
        <v>0.40277777777777773</v>
      </c>
      <c r="M146" s="86" t="s">
        <v>49</v>
      </c>
      <c r="N146" s="85">
        <v>0.4236111111111111</v>
      </c>
      <c r="O146" s="86" t="s">
        <v>90</v>
      </c>
      <c r="P146" s="18" t="str">
        <f t="shared" si="111"/>
        <v>OK</v>
      </c>
      <c r="Q146" s="17">
        <f t="shared" si="112"/>
        <v>2.083333333333337E-2</v>
      </c>
      <c r="R146" s="17">
        <f t="shared" si="113"/>
        <v>1.388888888888884E-3</v>
      </c>
      <c r="S146" s="17">
        <f t="shared" si="114"/>
        <v>2.2222222222222254E-2</v>
      </c>
      <c r="T146" s="17">
        <f t="shared" si="116"/>
        <v>6.2499999999999778E-3</v>
      </c>
      <c r="U146" s="18">
        <v>18.7</v>
      </c>
      <c r="V146" s="18">
        <f>INDEX('Počty dní'!F:J,MATCH(E146,'Počty dní'!H:H,0),4)</f>
        <v>47</v>
      </c>
      <c r="W146" s="88">
        <f t="shared" si="115"/>
        <v>878.9</v>
      </c>
      <c r="Z146" s="20"/>
      <c r="AA146" s="20"/>
    </row>
    <row r="147" spans="1:27" x14ac:dyDescent="0.25">
      <c r="A147" s="80">
        <v>411</v>
      </c>
      <c r="B147" s="18">
        <v>4111</v>
      </c>
      <c r="C147" s="18" t="s">
        <v>21</v>
      </c>
      <c r="D147" s="18"/>
      <c r="E147" s="81" t="str">
        <f t="shared" si="109"/>
        <v>X</v>
      </c>
      <c r="F147" s="18" t="s">
        <v>119</v>
      </c>
      <c r="G147" s="218">
        <v>12</v>
      </c>
      <c r="H147" s="18" t="str">
        <f t="shared" si="110"/>
        <v>XXX402/12</v>
      </c>
      <c r="I147" s="94" t="s">
        <v>28</v>
      </c>
      <c r="J147" s="83" t="s">
        <v>28</v>
      </c>
      <c r="K147" s="84">
        <v>0.51736111111111105</v>
      </c>
      <c r="L147" s="85">
        <v>0.52083333333333337</v>
      </c>
      <c r="M147" s="86" t="s">
        <v>90</v>
      </c>
      <c r="N147" s="85">
        <v>0.55555555555555558</v>
      </c>
      <c r="O147" s="86" t="s">
        <v>26</v>
      </c>
      <c r="P147" s="18" t="str">
        <f t="shared" si="111"/>
        <v>OK</v>
      </c>
      <c r="Q147" s="17">
        <f t="shared" si="112"/>
        <v>3.472222222222221E-2</v>
      </c>
      <c r="R147" s="17">
        <f t="shared" si="113"/>
        <v>3.4722222222223209E-3</v>
      </c>
      <c r="S147" s="17">
        <f t="shared" si="114"/>
        <v>3.8194444444444531E-2</v>
      </c>
      <c r="T147" s="17">
        <f t="shared" si="116"/>
        <v>9.3749999999999944E-2</v>
      </c>
      <c r="U147" s="18">
        <v>30.8</v>
      </c>
      <c r="V147" s="18">
        <f>INDEX('Počty dní'!F:J,MATCH(E147,'Počty dní'!H:H,0),4)</f>
        <v>47</v>
      </c>
      <c r="W147" s="88">
        <f t="shared" si="115"/>
        <v>1447.6000000000001</v>
      </c>
      <c r="Z147" s="20"/>
      <c r="AA147" s="20"/>
    </row>
    <row r="148" spans="1:27" x14ac:dyDescent="0.25">
      <c r="A148" s="80">
        <v>411</v>
      </c>
      <c r="B148" s="18">
        <v>4111</v>
      </c>
      <c r="C148" s="18" t="s">
        <v>21</v>
      </c>
      <c r="D148" s="18"/>
      <c r="E148" s="81" t="str">
        <f t="shared" si="109"/>
        <v>X</v>
      </c>
      <c r="F148" s="18" t="s">
        <v>81</v>
      </c>
      <c r="G148" s="220">
        <v>11</v>
      </c>
      <c r="H148" s="18" t="str">
        <f t="shared" si="110"/>
        <v>XXX262/11</v>
      </c>
      <c r="I148" s="94" t="s">
        <v>28</v>
      </c>
      <c r="J148" s="83" t="s">
        <v>28</v>
      </c>
      <c r="K148" s="84">
        <v>0.56597222222222221</v>
      </c>
      <c r="L148" s="95">
        <v>0.56944444444444442</v>
      </c>
      <c r="M148" s="96" t="s">
        <v>26</v>
      </c>
      <c r="N148" s="95">
        <v>0.59930555555555554</v>
      </c>
      <c r="O148" s="96" t="s">
        <v>46</v>
      </c>
      <c r="P148" s="18" t="str">
        <f t="shared" si="111"/>
        <v>OK</v>
      </c>
      <c r="Q148" s="17">
        <f t="shared" si="112"/>
        <v>2.9861111111111116E-2</v>
      </c>
      <c r="R148" s="17">
        <f t="shared" si="113"/>
        <v>3.4722222222222099E-3</v>
      </c>
      <c r="S148" s="17">
        <f t="shared" si="114"/>
        <v>3.3333333333333326E-2</v>
      </c>
      <c r="T148" s="17">
        <f t="shared" si="116"/>
        <v>1.041666666666663E-2</v>
      </c>
      <c r="U148" s="18">
        <v>24.5</v>
      </c>
      <c r="V148" s="18">
        <f>INDEX('Počty dní'!F:J,MATCH(E148,'Počty dní'!H:H,0),4)</f>
        <v>47</v>
      </c>
      <c r="W148" s="88">
        <f t="shared" si="115"/>
        <v>1151.5</v>
      </c>
      <c r="Z148" s="20"/>
      <c r="AA148" s="20"/>
    </row>
    <row r="149" spans="1:27" x14ac:dyDescent="0.25">
      <c r="A149" s="80">
        <v>411</v>
      </c>
      <c r="B149" s="18">
        <v>4111</v>
      </c>
      <c r="C149" s="18" t="s">
        <v>21</v>
      </c>
      <c r="D149" s="18"/>
      <c r="E149" s="81" t="str">
        <f t="shared" si="109"/>
        <v>X</v>
      </c>
      <c r="F149" s="18" t="s">
        <v>81</v>
      </c>
      <c r="G149" s="220">
        <v>16</v>
      </c>
      <c r="H149" s="18" t="str">
        <f t="shared" si="110"/>
        <v>XXX262/16</v>
      </c>
      <c r="I149" s="94" t="s">
        <v>28</v>
      </c>
      <c r="J149" s="83" t="s">
        <v>28</v>
      </c>
      <c r="K149" s="84">
        <v>0.60555555555555551</v>
      </c>
      <c r="L149" s="95">
        <v>0.60763888888888895</v>
      </c>
      <c r="M149" s="96" t="s">
        <v>46</v>
      </c>
      <c r="N149" s="95">
        <v>0.63680555555555551</v>
      </c>
      <c r="O149" s="96" t="s">
        <v>26</v>
      </c>
      <c r="P149" s="18" t="str">
        <f t="shared" si="111"/>
        <v>OK</v>
      </c>
      <c r="Q149" s="17">
        <f t="shared" si="112"/>
        <v>2.9166666666666563E-2</v>
      </c>
      <c r="R149" s="17">
        <f t="shared" si="113"/>
        <v>2.083333333333437E-3</v>
      </c>
      <c r="S149" s="17">
        <f t="shared" si="114"/>
        <v>3.125E-2</v>
      </c>
      <c r="T149" s="17">
        <f t="shared" si="116"/>
        <v>6.2499999999999778E-3</v>
      </c>
      <c r="U149" s="18">
        <v>24.5</v>
      </c>
      <c r="V149" s="18">
        <f>INDEX('Počty dní'!F:J,MATCH(E149,'Počty dní'!H:H,0),4)</f>
        <v>47</v>
      </c>
      <c r="W149" s="88">
        <f t="shared" si="115"/>
        <v>1151.5</v>
      </c>
      <c r="Z149" s="20"/>
      <c r="AA149" s="20"/>
    </row>
    <row r="150" spans="1:27" x14ac:dyDescent="0.25">
      <c r="A150" s="80">
        <v>411</v>
      </c>
      <c r="B150" s="18">
        <v>4111</v>
      </c>
      <c r="C150" s="18" t="s">
        <v>21</v>
      </c>
      <c r="D150" s="18"/>
      <c r="E150" s="81" t="str">
        <f t="shared" si="109"/>
        <v>X</v>
      </c>
      <c r="F150" s="18" t="s">
        <v>81</v>
      </c>
      <c r="G150" s="220">
        <v>15</v>
      </c>
      <c r="H150" s="18" t="str">
        <f t="shared" si="110"/>
        <v>XXX262/15</v>
      </c>
      <c r="I150" s="94" t="s">
        <v>28</v>
      </c>
      <c r="J150" s="83" t="s">
        <v>28</v>
      </c>
      <c r="K150" s="84">
        <v>0.64930555555555558</v>
      </c>
      <c r="L150" s="95">
        <v>0.65277777777777779</v>
      </c>
      <c r="M150" s="96" t="s">
        <v>26</v>
      </c>
      <c r="N150" s="95">
        <v>0.68263888888888891</v>
      </c>
      <c r="O150" s="96" t="s">
        <v>46</v>
      </c>
      <c r="P150" s="18" t="str">
        <f t="shared" si="111"/>
        <v>OK</v>
      </c>
      <c r="Q150" s="17">
        <f t="shared" si="112"/>
        <v>2.9861111111111116E-2</v>
      </c>
      <c r="R150" s="17">
        <f t="shared" si="113"/>
        <v>3.4722222222222099E-3</v>
      </c>
      <c r="S150" s="17">
        <f t="shared" si="114"/>
        <v>3.3333333333333326E-2</v>
      </c>
      <c r="T150" s="17">
        <f t="shared" si="116"/>
        <v>1.2500000000000067E-2</v>
      </c>
      <c r="U150" s="18">
        <v>24.5</v>
      </c>
      <c r="V150" s="18">
        <f>INDEX('Počty dní'!F:J,MATCH(E150,'Počty dní'!H:H,0),4)</f>
        <v>47</v>
      </c>
      <c r="W150" s="88">
        <f t="shared" si="115"/>
        <v>1151.5</v>
      </c>
      <c r="Z150" s="20"/>
      <c r="AA150" s="20"/>
    </row>
    <row r="151" spans="1:27" x14ac:dyDescent="0.25">
      <c r="A151" s="80">
        <v>411</v>
      </c>
      <c r="B151" s="18">
        <v>4111</v>
      </c>
      <c r="C151" s="18" t="s">
        <v>21</v>
      </c>
      <c r="D151" s="18"/>
      <c r="E151" s="81" t="str">
        <f t="shared" si="109"/>
        <v>X</v>
      </c>
      <c r="F151" s="18" t="s">
        <v>81</v>
      </c>
      <c r="G151" s="220">
        <v>20</v>
      </c>
      <c r="H151" s="18" t="str">
        <f t="shared" si="110"/>
        <v>XXX262/20</v>
      </c>
      <c r="I151" s="94" t="s">
        <v>28</v>
      </c>
      <c r="J151" s="83" t="s">
        <v>28</v>
      </c>
      <c r="K151" s="84">
        <v>0.68888888888888899</v>
      </c>
      <c r="L151" s="101">
        <v>0.69097222222222221</v>
      </c>
      <c r="M151" s="96" t="s">
        <v>46</v>
      </c>
      <c r="N151" s="101">
        <v>0.72013888888888899</v>
      </c>
      <c r="O151" s="96" t="s">
        <v>26</v>
      </c>
      <c r="P151" s="18" t="str">
        <f t="shared" si="111"/>
        <v>OK</v>
      </c>
      <c r="Q151" s="17">
        <f t="shared" si="112"/>
        <v>2.9166666666666785E-2</v>
      </c>
      <c r="R151" s="17">
        <f t="shared" si="113"/>
        <v>2.0833333333332149E-3</v>
      </c>
      <c r="S151" s="17">
        <f t="shared" si="114"/>
        <v>3.125E-2</v>
      </c>
      <c r="T151" s="17">
        <f t="shared" si="116"/>
        <v>6.2500000000000888E-3</v>
      </c>
      <c r="U151" s="18">
        <v>24.5</v>
      </c>
      <c r="V151" s="18">
        <f>INDEX('Počty dní'!F:J,MATCH(E151,'Počty dní'!H:H,0),4)</f>
        <v>47</v>
      </c>
      <c r="W151" s="88">
        <f t="shared" si="115"/>
        <v>1151.5</v>
      </c>
      <c r="Z151" s="20"/>
      <c r="AA151" s="20"/>
    </row>
    <row r="152" spans="1:27" ht="15.75" thickBot="1" x14ac:dyDescent="0.3">
      <c r="A152" s="80">
        <v>411</v>
      </c>
      <c r="B152" s="18">
        <v>4111</v>
      </c>
      <c r="C152" s="18" t="s">
        <v>21</v>
      </c>
      <c r="D152" s="18"/>
      <c r="E152" s="81" t="str">
        <f t="shared" si="109"/>
        <v>X</v>
      </c>
      <c r="F152" s="18" t="s">
        <v>80</v>
      </c>
      <c r="G152" s="222">
        <v>21</v>
      </c>
      <c r="H152" s="18" t="str">
        <f t="shared" si="110"/>
        <v>XXX261/21</v>
      </c>
      <c r="I152" s="94" t="s">
        <v>28</v>
      </c>
      <c r="J152" s="83" t="s">
        <v>28</v>
      </c>
      <c r="K152" s="84">
        <v>0.81597222222222221</v>
      </c>
      <c r="L152" s="95">
        <v>0.81944444444444453</v>
      </c>
      <c r="M152" s="99" t="s">
        <v>26</v>
      </c>
      <c r="N152" s="95">
        <v>0.84097222222222223</v>
      </c>
      <c r="O152" s="99" t="s">
        <v>122</v>
      </c>
      <c r="P152" s="85"/>
      <c r="Q152" s="17">
        <f t="shared" si="112"/>
        <v>2.1527777777777701E-2</v>
      </c>
      <c r="R152" s="17">
        <f t="shared" si="113"/>
        <v>3.4722222222223209E-3</v>
      </c>
      <c r="S152" s="17">
        <f t="shared" si="114"/>
        <v>2.5000000000000022E-2</v>
      </c>
      <c r="T152" s="17">
        <f t="shared" si="116"/>
        <v>9.5833333333333215E-2</v>
      </c>
      <c r="U152" s="18">
        <v>18.5</v>
      </c>
      <c r="V152" s="18">
        <f>INDEX('Počty dní'!F:J,MATCH(E152,'Počty dní'!H:H,0),4)</f>
        <v>47</v>
      </c>
      <c r="W152" s="88">
        <f t="shared" si="115"/>
        <v>869.5</v>
      </c>
      <c r="Z152" s="20"/>
      <c r="AA152" s="20"/>
    </row>
    <row r="153" spans="1:27" ht="15.75" thickBot="1" x14ac:dyDescent="0.3">
      <c r="A153" s="69" t="str">
        <f ca="1">CONCATENATE(INDIRECT("R[-3]C[0]",FALSE),"celkem")</f>
        <v>411celkem</v>
      </c>
      <c r="B153" s="37"/>
      <c r="C153" s="37" t="str">
        <f ca="1">INDIRECT("R[-1]C[12]",FALSE)</f>
        <v>Větrný Jeníkov,,nám.</v>
      </c>
      <c r="D153" s="38"/>
      <c r="E153" s="37"/>
      <c r="F153" s="38"/>
      <c r="G153" s="219"/>
      <c r="H153" s="39"/>
      <c r="I153" s="40"/>
      <c r="J153" s="41" t="str">
        <f ca="1">INDIRECT("R[-2]C[0]",FALSE)</f>
        <v>S</v>
      </c>
      <c r="K153" s="42"/>
      <c r="L153" s="59"/>
      <c r="M153" s="43"/>
      <c r="N153" s="59"/>
      <c r="O153" s="44"/>
      <c r="P153" s="37"/>
      <c r="Q153" s="45">
        <f>SUM(Q142:Q152)</f>
        <v>0.28194444444444444</v>
      </c>
      <c r="R153" s="45">
        <f t="shared" ref="R153:T153" si="117">SUM(R142:R152)</f>
        <v>2.5694444444444575E-2</v>
      </c>
      <c r="S153" s="45">
        <f t="shared" si="117"/>
        <v>0.30763888888888902</v>
      </c>
      <c r="T153" s="45">
        <f t="shared" si="117"/>
        <v>0.31319444444444433</v>
      </c>
      <c r="U153" s="46">
        <f>SUM(U142:U152)</f>
        <v>244.9</v>
      </c>
      <c r="V153" s="47"/>
      <c r="W153" s="48">
        <f>SUM(W142:W152)</f>
        <v>11510.3</v>
      </c>
      <c r="Z153" s="20"/>
      <c r="AA153" s="20"/>
    </row>
    <row r="154" spans="1:27" x14ac:dyDescent="0.25">
      <c r="A154" s="70"/>
      <c r="D154" s="49"/>
      <c r="F154" s="49"/>
      <c r="H154" s="50"/>
      <c r="I154" s="51"/>
      <c r="J154" s="52"/>
      <c r="K154" s="53"/>
      <c r="L154" s="60"/>
      <c r="M154" s="54"/>
      <c r="N154" s="60"/>
      <c r="O154" s="55"/>
      <c r="Q154" s="56"/>
      <c r="R154" s="56"/>
      <c r="S154" s="56"/>
      <c r="T154" s="56"/>
      <c r="U154" s="53"/>
      <c r="W154" s="53"/>
      <c r="Z154" s="20"/>
      <c r="AA154" s="20"/>
    </row>
    <row r="155" spans="1:27" ht="15.75" thickBot="1" x14ac:dyDescent="0.3">
      <c r="K155" s="49"/>
      <c r="M155" s="100"/>
      <c r="O155" s="100"/>
      <c r="Z155" s="20"/>
      <c r="AA155" s="20"/>
    </row>
    <row r="156" spans="1:27" x14ac:dyDescent="0.25">
      <c r="A156" s="72">
        <v>412</v>
      </c>
      <c r="B156" s="57">
        <v>4112</v>
      </c>
      <c r="C156" s="57" t="s">
        <v>21</v>
      </c>
      <c r="D156" s="57"/>
      <c r="E156" s="73" t="str">
        <f t="shared" ref="E156:E163" si="118">CONCATENATE(C156,D156)</f>
        <v>X</v>
      </c>
      <c r="F156" s="57" t="s">
        <v>81</v>
      </c>
      <c r="G156" s="223">
        <v>4</v>
      </c>
      <c r="H156" s="57" t="str">
        <f t="shared" ref="H156:H163" si="119">CONCATENATE(F156,"/",G156)</f>
        <v>XXX262/4</v>
      </c>
      <c r="I156" s="93" t="s">
        <v>28</v>
      </c>
      <c r="J156" s="75" t="s">
        <v>27</v>
      </c>
      <c r="K156" s="76">
        <v>0.23055555555555554</v>
      </c>
      <c r="L156" s="97">
        <v>0.23263888888888887</v>
      </c>
      <c r="M156" s="102" t="s">
        <v>46</v>
      </c>
      <c r="N156" s="97">
        <v>0.26180555555555557</v>
      </c>
      <c r="O156" s="102" t="s">
        <v>26</v>
      </c>
      <c r="P156" s="57" t="str">
        <f t="shared" ref="P156:P162" si="120">IF(M157=O156,"OK","POZOR")</f>
        <v>OK</v>
      </c>
      <c r="Q156" s="58">
        <f t="shared" ref="Q156:Q163" si="121">IF(ISNUMBER(G156),N156-L156,IF(F156="přejezd",N156-L156,0))</f>
        <v>2.9166666666666702E-2</v>
      </c>
      <c r="R156" s="58">
        <f t="shared" ref="R156:R163" si="122">IF(ISNUMBER(G156),L156-K156,0)</f>
        <v>2.0833333333333259E-3</v>
      </c>
      <c r="S156" s="58">
        <f t="shared" ref="S156:S163" si="123">Q156+R156</f>
        <v>3.1250000000000028E-2</v>
      </c>
      <c r="T156" s="58"/>
      <c r="U156" s="57">
        <v>24.5</v>
      </c>
      <c r="V156" s="57">
        <f>INDEX('Počty dní'!F:J,MATCH(E156,'Počty dní'!H:H,0),4)</f>
        <v>47</v>
      </c>
      <c r="W156" s="79">
        <f t="shared" ref="W156:W159" si="124">V156*U156</f>
        <v>1151.5</v>
      </c>
      <c r="Z156" s="20"/>
      <c r="AA156" s="20"/>
    </row>
    <row r="157" spans="1:27" x14ac:dyDescent="0.25">
      <c r="A157" s="80">
        <v>412</v>
      </c>
      <c r="B157" s="18">
        <v>4112</v>
      </c>
      <c r="C157" s="18" t="s">
        <v>21</v>
      </c>
      <c r="D157" s="18"/>
      <c r="E157" s="81" t="str">
        <f t="shared" si="118"/>
        <v>X</v>
      </c>
      <c r="F157" s="18" t="s">
        <v>52</v>
      </c>
      <c r="G157" s="218">
        <v>3</v>
      </c>
      <c r="H157" s="18" t="str">
        <f t="shared" si="119"/>
        <v>XXX412/3</v>
      </c>
      <c r="I157" s="94" t="s">
        <v>28</v>
      </c>
      <c r="J157" s="83" t="s">
        <v>27</v>
      </c>
      <c r="K157" s="84">
        <v>0.26250000000000001</v>
      </c>
      <c r="L157" s="95">
        <v>0.2638888888888889</v>
      </c>
      <c r="M157" s="96" t="s">
        <v>26</v>
      </c>
      <c r="N157" s="95">
        <v>0.28958333333333336</v>
      </c>
      <c r="O157" s="96" t="s">
        <v>54</v>
      </c>
      <c r="P157" s="18" t="str">
        <f t="shared" si="120"/>
        <v>OK</v>
      </c>
      <c r="Q157" s="17">
        <f t="shared" si="121"/>
        <v>2.5694444444444464E-2</v>
      </c>
      <c r="R157" s="17">
        <f t="shared" si="122"/>
        <v>1.388888888888884E-3</v>
      </c>
      <c r="S157" s="17">
        <f t="shared" si="123"/>
        <v>2.7083333333333348E-2</v>
      </c>
      <c r="T157" s="17">
        <f t="shared" ref="T157:T163" si="125">K157-N156</f>
        <v>6.9444444444444198E-4</v>
      </c>
      <c r="U157" s="18">
        <v>22.6</v>
      </c>
      <c r="V157" s="18">
        <f>INDEX('Počty dní'!F:J,MATCH(E157,'Počty dní'!H:H,0),4)</f>
        <v>47</v>
      </c>
      <c r="W157" s="88">
        <f t="shared" si="124"/>
        <v>1062.2</v>
      </c>
      <c r="Z157" s="20"/>
      <c r="AA157" s="20"/>
    </row>
    <row r="158" spans="1:27" x14ac:dyDescent="0.25">
      <c r="A158" s="80">
        <v>412</v>
      </c>
      <c r="B158" s="18">
        <v>4112</v>
      </c>
      <c r="C158" s="18" t="s">
        <v>21</v>
      </c>
      <c r="D158" s="18"/>
      <c r="E158" s="81" t="str">
        <f t="shared" si="118"/>
        <v>X</v>
      </c>
      <c r="F158" s="18" t="s">
        <v>52</v>
      </c>
      <c r="G158" s="218">
        <v>6</v>
      </c>
      <c r="H158" s="18" t="str">
        <f t="shared" si="119"/>
        <v>XXX412/6</v>
      </c>
      <c r="I158" s="94" t="s">
        <v>27</v>
      </c>
      <c r="J158" s="83" t="s">
        <v>27</v>
      </c>
      <c r="K158" s="84">
        <v>0.28958333333333336</v>
      </c>
      <c r="L158" s="95">
        <v>0.2902777777777778</v>
      </c>
      <c r="M158" s="96" t="s">
        <v>54</v>
      </c>
      <c r="N158" s="95">
        <v>0.31597222222222221</v>
      </c>
      <c r="O158" s="96" t="s">
        <v>26</v>
      </c>
      <c r="P158" s="18" t="str">
        <f t="shared" si="120"/>
        <v>OK</v>
      </c>
      <c r="Q158" s="17">
        <f t="shared" si="121"/>
        <v>2.5694444444444409E-2</v>
      </c>
      <c r="R158" s="17">
        <f t="shared" si="122"/>
        <v>6.9444444444444198E-4</v>
      </c>
      <c r="S158" s="17">
        <f t="shared" si="123"/>
        <v>2.6388888888888851E-2</v>
      </c>
      <c r="T158" s="17">
        <f t="shared" si="125"/>
        <v>0</v>
      </c>
      <c r="U158" s="18">
        <v>18.899999999999999</v>
      </c>
      <c r="V158" s="18">
        <f>INDEX('Počty dní'!F:J,MATCH(E158,'Počty dní'!H:H,0),4)</f>
        <v>47</v>
      </c>
      <c r="W158" s="88">
        <f t="shared" si="124"/>
        <v>888.3</v>
      </c>
      <c r="Z158" s="20"/>
      <c r="AA158" s="20"/>
    </row>
    <row r="159" spans="1:27" x14ac:dyDescent="0.25">
      <c r="A159" s="80">
        <v>412</v>
      </c>
      <c r="B159" s="18">
        <v>4112</v>
      </c>
      <c r="C159" s="18" t="s">
        <v>21</v>
      </c>
      <c r="D159" s="18"/>
      <c r="E159" s="81" t="str">
        <f t="shared" si="118"/>
        <v>X</v>
      </c>
      <c r="F159" s="18" t="s">
        <v>117</v>
      </c>
      <c r="G159" s="220">
        <v>9</v>
      </c>
      <c r="H159" s="18" t="str">
        <f t="shared" si="119"/>
        <v>XXX403/9</v>
      </c>
      <c r="I159" s="94" t="s">
        <v>28</v>
      </c>
      <c r="J159" s="83" t="s">
        <v>27</v>
      </c>
      <c r="K159" s="84">
        <v>0.4513888888888889</v>
      </c>
      <c r="L159" s="95">
        <v>0.45347222222222222</v>
      </c>
      <c r="M159" s="96" t="s">
        <v>26</v>
      </c>
      <c r="N159" s="95">
        <v>0.49374999999999997</v>
      </c>
      <c r="O159" s="86" t="s">
        <v>101</v>
      </c>
      <c r="P159" s="18" t="str">
        <f t="shared" si="120"/>
        <v>OK</v>
      </c>
      <c r="Q159" s="17">
        <f t="shared" si="121"/>
        <v>4.0277777777777746E-2</v>
      </c>
      <c r="R159" s="17">
        <f t="shared" si="122"/>
        <v>2.0833333333333259E-3</v>
      </c>
      <c r="S159" s="17">
        <f t="shared" si="123"/>
        <v>4.2361111111111072E-2</v>
      </c>
      <c r="T159" s="17">
        <f t="shared" si="125"/>
        <v>0.13541666666666669</v>
      </c>
      <c r="U159" s="18">
        <v>40.5</v>
      </c>
      <c r="V159" s="18">
        <f>INDEX('Počty dní'!F:J,MATCH(E159,'Počty dní'!H:H,0),4)</f>
        <v>47</v>
      </c>
      <c r="W159" s="88">
        <f t="shared" si="124"/>
        <v>1903.5</v>
      </c>
      <c r="Z159" s="20"/>
      <c r="AA159" s="20"/>
    </row>
    <row r="160" spans="1:27" x14ac:dyDescent="0.25">
      <c r="A160" s="80">
        <v>412</v>
      </c>
      <c r="B160" s="18">
        <v>4112</v>
      </c>
      <c r="C160" s="18" t="s">
        <v>21</v>
      </c>
      <c r="D160" s="18"/>
      <c r="E160" s="81" t="str">
        <f t="shared" si="118"/>
        <v>X</v>
      </c>
      <c r="F160" s="18" t="s">
        <v>117</v>
      </c>
      <c r="G160" s="220">
        <v>16</v>
      </c>
      <c r="H160" s="18" t="str">
        <f t="shared" si="119"/>
        <v>XXX403/16</v>
      </c>
      <c r="I160" s="94" t="s">
        <v>28</v>
      </c>
      <c r="J160" s="83" t="s">
        <v>27</v>
      </c>
      <c r="K160" s="84">
        <v>0.54305555555555551</v>
      </c>
      <c r="L160" s="95">
        <v>0.54513888888888895</v>
      </c>
      <c r="M160" s="96" t="s">
        <v>101</v>
      </c>
      <c r="N160" s="95">
        <v>0.58611111111111114</v>
      </c>
      <c r="O160" s="86" t="s">
        <v>26</v>
      </c>
      <c r="P160" s="18" t="str">
        <f t="shared" si="120"/>
        <v>OK</v>
      </c>
      <c r="Q160" s="17">
        <f t="shared" si="121"/>
        <v>4.0972222222222188E-2</v>
      </c>
      <c r="R160" s="17">
        <f t="shared" si="122"/>
        <v>2.083333333333437E-3</v>
      </c>
      <c r="S160" s="17">
        <f t="shared" si="123"/>
        <v>4.3055555555555625E-2</v>
      </c>
      <c r="T160" s="17">
        <f t="shared" si="125"/>
        <v>4.9305555555555547E-2</v>
      </c>
      <c r="U160" s="18">
        <v>40.5</v>
      </c>
      <c r="V160" s="18">
        <f>INDEX('Počty dní'!F:J,MATCH(E160,'Počty dní'!H:H,0),4)</f>
        <v>47</v>
      </c>
      <c r="W160" s="88">
        <f>V160*U160</f>
        <v>1903.5</v>
      </c>
      <c r="Z160" s="20"/>
      <c r="AA160" s="20"/>
    </row>
    <row r="161" spans="1:27" x14ac:dyDescent="0.25">
      <c r="A161" s="80">
        <v>412</v>
      </c>
      <c r="B161" s="18">
        <v>4112</v>
      </c>
      <c r="C161" s="18" t="s">
        <v>21</v>
      </c>
      <c r="D161" s="18"/>
      <c r="E161" s="81" t="str">
        <f t="shared" si="118"/>
        <v>X</v>
      </c>
      <c r="F161" s="18" t="s">
        <v>81</v>
      </c>
      <c r="G161" s="220">
        <v>13</v>
      </c>
      <c r="H161" s="18" t="str">
        <f t="shared" si="119"/>
        <v>XXX262/13</v>
      </c>
      <c r="I161" s="94" t="s">
        <v>27</v>
      </c>
      <c r="J161" s="83" t="s">
        <v>27</v>
      </c>
      <c r="K161" s="84">
        <v>0.60763888888888895</v>
      </c>
      <c r="L161" s="95">
        <v>0.61111111111111105</v>
      </c>
      <c r="M161" s="96" t="s">
        <v>26</v>
      </c>
      <c r="N161" s="95">
        <v>0.64097222222222217</v>
      </c>
      <c r="O161" s="96" t="s">
        <v>46</v>
      </c>
      <c r="P161" s="18" t="str">
        <f t="shared" si="120"/>
        <v>OK</v>
      </c>
      <c r="Q161" s="17">
        <f t="shared" si="121"/>
        <v>2.9861111111111116E-2</v>
      </c>
      <c r="R161" s="17">
        <f t="shared" si="122"/>
        <v>3.4722222222220989E-3</v>
      </c>
      <c r="S161" s="17">
        <f t="shared" si="123"/>
        <v>3.3333333333333215E-2</v>
      </c>
      <c r="T161" s="17">
        <f t="shared" si="125"/>
        <v>2.1527777777777812E-2</v>
      </c>
      <c r="U161" s="18">
        <v>24.5</v>
      </c>
      <c r="V161" s="18">
        <f>INDEX('Počty dní'!F:J,MATCH(E161,'Počty dní'!H:H,0),4)</f>
        <v>47</v>
      </c>
      <c r="W161" s="88">
        <f t="shared" ref="W161:W163" si="126">V161*U161</f>
        <v>1151.5</v>
      </c>
      <c r="Z161" s="20"/>
      <c r="AA161" s="20"/>
    </row>
    <row r="162" spans="1:27" x14ac:dyDescent="0.25">
      <c r="A162" s="80">
        <v>412</v>
      </c>
      <c r="B162" s="18">
        <v>4112</v>
      </c>
      <c r="C162" s="18" t="s">
        <v>21</v>
      </c>
      <c r="D162" s="18"/>
      <c r="E162" s="81" t="str">
        <f t="shared" si="118"/>
        <v>X</v>
      </c>
      <c r="F162" s="18" t="s">
        <v>81</v>
      </c>
      <c r="G162" s="220">
        <v>18</v>
      </c>
      <c r="H162" s="18" t="str">
        <f t="shared" si="119"/>
        <v>XXX262/18</v>
      </c>
      <c r="I162" s="94" t="s">
        <v>28</v>
      </c>
      <c r="J162" s="83" t="s">
        <v>27</v>
      </c>
      <c r="K162" s="84">
        <v>0.65069444444444446</v>
      </c>
      <c r="L162" s="95">
        <v>0.65277777777777779</v>
      </c>
      <c r="M162" s="96" t="s">
        <v>46</v>
      </c>
      <c r="N162" s="95">
        <v>0.67847222222222225</v>
      </c>
      <c r="O162" s="96" t="s">
        <v>26</v>
      </c>
      <c r="P162" s="18" t="str">
        <f t="shared" si="120"/>
        <v>OK</v>
      </c>
      <c r="Q162" s="17">
        <f t="shared" si="121"/>
        <v>2.5694444444444464E-2</v>
      </c>
      <c r="R162" s="17">
        <f t="shared" si="122"/>
        <v>2.0833333333333259E-3</v>
      </c>
      <c r="S162" s="17">
        <f t="shared" si="123"/>
        <v>2.777777777777779E-2</v>
      </c>
      <c r="T162" s="17">
        <f t="shared" si="125"/>
        <v>9.7222222222222987E-3</v>
      </c>
      <c r="U162" s="18">
        <v>21.1</v>
      </c>
      <c r="V162" s="18">
        <f>INDEX('Počty dní'!F:J,MATCH(E162,'Počty dní'!H:H,0),4)</f>
        <v>47</v>
      </c>
      <c r="W162" s="88">
        <f t="shared" si="126"/>
        <v>991.7</v>
      </c>
      <c r="Z162" s="20"/>
      <c r="AA162" s="20"/>
    </row>
    <row r="163" spans="1:27" ht="15.75" thickBot="1" x14ac:dyDescent="0.3">
      <c r="A163" s="80">
        <v>412</v>
      </c>
      <c r="B163" s="18">
        <v>4112</v>
      </c>
      <c r="C163" s="18" t="s">
        <v>21</v>
      </c>
      <c r="D163" s="18"/>
      <c r="E163" s="81" t="str">
        <f t="shared" si="118"/>
        <v>X</v>
      </c>
      <c r="F163" s="18" t="s">
        <v>81</v>
      </c>
      <c r="G163" s="220">
        <v>17</v>
      </c>
      <c r="H163" s="18" t="str">
        <f t="shared" si="119"/>
        <v>XXX262/17</v>
      </c>
      <c r="I163" s="94" t="s">
        <v>28</v>
      </c>
      <c r="J163" s="83" t="s">
        <v>27</v>
      </c>
      <c r="K163" s="84">
        <v>0.69097222222222221</v>
      </c>
      <c r="L163" s="95">
        <v>0.69444444444444453</v>
      </c>
      <c r="M163" s="96" t="s">
        <v>26</v>
      </c>
      <c r="N163" s="95">
        <v>0.72430555555555554</v>
      </c>
      <c r="O163" s="96" t="s">
        <v>46</v>
      </c>
      <c r="P163" s="85"/>
      <c r="Q163" s="17">
        <f t="shared" si="121"/>
        <v>2.9861111111111005E-2</v>
      </c>
      <c r="R163" s="17">
        <f t="shared" si="122"/>
        <v>3.4722222222223209E-3</v>
      </c>
      <c r="S163" s="17">
        <f t="shared" si="123"/>
        <v>3.3333333333333326E-2</v>
      </c>
      <c r="T163" s="17">
        <f t="shared" si="125"/>
        <v>1.2499999999999956E-2</v>
      </c>
      <c r="U163" s="18">
        <v>24.5</v>
      </c>
      <c r="V163" s="18">
        <f>INDEX('Počty dní'!F:J,MATCH(E163,'Počty dní'!H:H,0),4)</f>
        <v>47</v>
      </c>
      <c r="W163" s="88">
        <f t="shared" si="126"/>
        <v>1151.5</v>
      </c>
      <c r="Z163" s="20"/>
      <c r="AA163" s="20"/>
    </row>
    <row r="164" spans="1:27" ht="15.75" thickBot="1" x14ac:dyDescent="0.3">
      <c r="A164" s="69" t="str">
        <f ca="1">CONCATENATE(INDIRECT("R[-3]C[0]",FALSE),"celkem")</f>
        <v>412celkem</v>
      </c>
      <c r="B164" s="37"/>
      <c r="C164" s="37" t="str">
        <f ca="1">INDIRECT("R[-1]C[12]",FALSE)</f>
        <v>Nový Rychnov</v>
      </c>
      <c r="D164" s="38"/>
      <c r="E164" s="37"/>
      <c r="F164" s="38"/>
      <c r="G164" s="219"/>
      <c r="H164" s="39"/>
      <c r="I164" s="40"/>
      <c r="J164" s="41" t="str">
        <f ca="1">INDIRECT("R[-2]C[0]",FALSE)</f>
        <v>V</v>
      </c>
      <c r="K164" s="42"/>
      <c r="L164" s="59"/>
      <c r="M164" s="43"/>
      <c r="N164" s="59"/>
      <c r="O164" s="44"/>
      <c r="P164" s="37"/>
      <c r="Q164" s="45">
        <f>SUM(Q156:Q163)</f>
        <v>0.24722222222222209</v>
      </c>
      <c r="R164" s="45">
        <f>SUM(R156:R163)</f>
        <v>1.736111111111116E-2</v>
      </c>
      <c r="S164" s="45">
        <f>SUM(S156:S163)</f>
        <v>0.26458333333333328</v>
      </c>
      <c r="T164" s="45">
        <f>SUM(T156:T163)</f>
        <v>0.22916666666666674</v>
      </c>
      <c r="U164" s="46">
        <f>SUM(U156:U163)</f>
        <v>217.1</v>
      </c>
      <c r="V164" s="47"/>
      <c r="W164" s="48">
        <f>SUM(W156:W163)</f>
        <v>10203.700000000001</v>
      </c>
      <c r="Z164" s="20"/>
      <c r="AA164" s="20"/>
    </row>
    <row r="165" spans="1:27" x14ac:dyDescent="0.25">
      <c r="A165" s="70"/>
      <c r="D165" s="49"/>
      <c r="F165" s="49"/>
      <c r="H165" s="50"/>
      <c r="I165" s="51"/>
      <c r="J165" s="52"/>
      <c r="K165" s="53"/>
      <c r="L165" s="60"/>
      <c r="M165" s="54"/>
      <c r="N165" s="60"/>
      <c r="O165" s="55"/>
      <c r="Q165" s="56"/>
      <c r="R165" s="56"/>
      <c r="S165" s="56"/>
      <c r="T165" s="56"/>
      <c r="U165" s="53"/>
      <c r="W165" s="53"/>
      <c r="Z165" s="20"/>
      <c r="AA165" s="20"/>
    </row>
    <row r="166" spans="1:27" ht="15.75" thickBot="1" x14ac:dyDescent="0.3">
      <c r="G166" s="224"/>
      <c r="K166" s="103"/>
      <c r="L166" s="104"/>
      <c r="M166" s="105"/>
      <c r="N166" s="104"/>
      <c r="O166" s="105"/>
      <c r="Z166" s="20"/>
      <c r="AA166" s="20"/>
    </row>
    <row r="167" spans="1:27" x14ac:dyDescent="0.25">
      <c r="A167" s="72">
        <v>413</v>
      </c>
      <c r="B167" s="57">
        <v>4113</v>
      </c>
      <c r="C167" s="57" t="s">
        <v>21</v>
      </c>
      <c r="D167" s="57"/>
      <c r="E167" s="73" t="str">
        <f t="shared" ref="E167:E180" si="127">CONCATENATE(C167,D167)</f>
        <v>X</v>
      </c>
      <c r="F167" s="57" t="s">
        <v>81</v>
      </c>
      <c r="G167" s="223">
        <v>2</v>
      </c>
      <c r="H167" s="57" t="str">
        <f t="shared" ref="H167:H180" si="128">CONCATENATE(F167,"/",G167)</f>
        <v>XXX262/2</v>
      </c>
      <c r="I167" s="93" t="s">
        <v>28</v>
      </c>
      <c r="J167" s="75" t="s">
        <v>27</v>
      </c>
      <c r="K167" s="76">
        <v>0.18888888888888888</v>
      </c>
      <c r="L167" s="97">
        <v>0.19097222222222221</v>
      </c>
      <c r="M167" s="102" t="s">
        <v>46</v>
      </c>
      <c r="N167" s="97">
        <v>0.22013888888888888</v>
      </c>
      <c r="O167" s="102" t="s">
        <v>26</v>
      </c>
      <c r="P167" s="57" t="str">
        <f t="shared" ref="P167:P179" si="129">IF(M168=O167,"OK","POZOR")</f>
        <v>OK</v>
      </c>
      <c r="Q167" s="58">
        <f t="shared" ref="Q167:Q180" si="130">IF(ISNUMBER(G167),N167-L167,IF(F167="přejezd",N167-L167,0))</f>
        <v>2.9166666666666674E-2</v>
      </c>
      <c r="R167" s="58">
        <f t="shared" ref="R167:R180" si="131">IF(ISNUMBER(G167),L167-K167,0)</f>
        <v>2.0833333333333259E-3</v>
      </c>
      <c r="S167" s="58">
        <f t="shared" ref="S167:S180" si="132">Q167+R167</f>
        <v>3.125E-2</v>
      </c>
      <c r="T167" s="58"/>
      <c r="U167" s="57">
        <v>24.5</v>
      </c>
      <c r="V167" s="57">
        <f>INDEX('Počty dní'!F:J,MATCH(E167,'Počty dní'!H:H,0),4)</f>
        <v>47</v>
      </c>
      <c r="W167" s="79">
        <f t="shared" ref="W167:W180" si="133">V167*U167</f>
        <v>1151.5</v>
      </c>
      <c r="Z167" s="20"/>
      <c r="AA167" s="20"/>
    </row>
    <row r="168" spans="1:27" x14ac:dyDescent="0.25">
      <c r="A168" s="80">
        <v>413</v>
      </c>
      <c r="B168" s="18">
        <v>4113</v>
      </c>
      <c r="C168" s="18" t="s">
        <v>21</v>
      </c>
      <c r="D168" s="18"/>
      <c r="E168" s="81" t="str">
        <f t="shared" si="127"/>
        <v>X</v>
      </c>
      <c r="F168" s="18" t="s">
        <v>81</v>
      </c>
      <c r="G168" s="220">
        <v>1</v>
      </c>
      <c r="H168" s="18" t="str">
        <f t="shared" si="128"/>
        <v>XXX262/1</v>
      </c>
      <c r="I168" s="94" t="s">
        <v>28</v>
      </c>
      <c r="J168" s="83" t="s">
        <v>27</v>
      </c>
      <c r="K168" s="84">
        <v>0.23472222222222219</v>
      </c>
      <c r="L168" s="95">
        <v>0.23611111111111113</v>
      </c>
      <c r="M168" s="96" t="s">
        <v>26</v>
      </c>
      <c r="N168" s="95">
        <v>0.26250000000000001</v>
      </c>
      <c r="O168" s="96" t="s">
        <v>46</v>
      </c>
      <c r="P168" s="18" t="str">
        <f t="shared" si="129"/>
        <v>OK</v>
      </c>
      <c r="Q168" s="17">
        <f t="shared" si="130"/>
        <v>2.6388888888888878E-2</v>
      </c>
      <c r="R168" s="17">
        <f t="shared" si="131"/>
        <v>1.3888888888889395E-3</v>
      </c>
      <c r="S168" s="17">
        <f t="shared" si="132"/>
        <v>2.7777777777777818E-2</v>
      </c>
      <c r="T168" s="17">
        <f t="shared" ref="T168:T180" si="134">K168-N167</f>
        <v>1.4583333333333309E-2</v>
      </c>
      <c r="U168" s="18">
        <v>21.1</v>
      </c>
      <c r="V168" s="18">
        <f>INDEX('Počty dní'!F:J,MATCH(E168,'Počty dní'!H:H,0),4)</f>
        <v>47</v>
      </c>
      <c r="W168" s="88">
        <f t="shared" si="133"/>
        <v>991.7</v>
      </c>
      <c r="Z168" s="20"/>
      <c r="AA168" s="20"/>
    </row>
    <row r="169" spans="1:27" x14ac:dyDescent="0.25">
      <c r="A169" s="80">
        <v>413</v>
      </c>
      <c r="B169" s="18">
        <v>4113</v>
      </c>
      <c r="C169" s="18" t="s">
        <v>21</v>
      </c>
      <c r="D169" s="18"/>
      <c r="E169" s="81" t="str">
        <f t="shared" si="127"/>
        <v>X</v>
      </c>
      <c r="F169" s="18" t="s">
        <v>81</v>
      </c>
      <c r="G169" s="220">
        <v>6</v>
      </c>
      <c r="H169" s="18" t="str">
        <f t="shared" si="128"/>
        <v>XXX262/6</v>
      </c>
      <c r="I169" s="94" t="s">
        <v>27</v>
      </c>
      <c r="J169" s="83" t="s">
        <v>27</v>
      </c>
      <c r="K169" s="84">
        <v>0.27083333333333331</v>
      </c>
      <c r="L169" s="95">
        <v>0.27430555555555552</v>
      </c>
      <c r="M169" s="96" t="s">
        <v>46</v>
      </c>
      <c r="N169" s="95">
        <v>0.3034722222222222</v>
      </c>
      <c r="O169" s="96" t="s">
        <v>26</v>
      </c>
      <c r="P169" s="18" t="str">
        <f t="shared" si="129"/>
        <v>OK</v>
      </c>
      <c r="Q169" s="17">
        <f t="shared" si="130"/>
        <v>2.9166666666666674E-2</v>
      </c>
      <c r="R169" s="17">
        <f t="shared" si="131"/>
        <v>3.4722222222222099E-3</v>
      </c>
      <c r="S169" s="17">
        <f t="shared" si="132"/>
        <v>3.2638888888888884E-2</v>
      </c>
      <c r="T169" s="17">
        <f t="shared" si="134"/>
        <v>8.3333333333333037E-3</v>
      </c>
      <c r="U169" s="18">
        <v>24.5</v>
      </c>
      <c r="V169" s="18">
        <f>INDEX('Počty dní'!F:J,MATCH(E169,'Počty dní'!H:H,0),4)</f>
        <v>47</v>
      </c>
      <c r="W169" s="88">
        <f t="shared" si="133"/>
        <v>1151.5</v>
      </c>
      <c r="Z169" s="20"/>
      <c r="AA169" s="20"/>
    </row>
    <row r="170" spans="1:27" x14ac:dyDescent="0.25">
      <c r="A170" s="80">
        <v>413</v>
      </c>
      <c r="B170" s="18">
        <v>4113</v>
      </c>
      <c r="C170" s="18" t="s">
        <v>21</v>
      </c>
      <c r="D170" s="18"/>
      <c r="E170" s="81" t="str">
        <f t="shared" si="127"/>
        <v>X</v>
      </c>
      <c r="F170" s="18" t="s">
        <v>112</v>
      </c>
      <c r="G170" s="218">
        <v>5</v>
      </c>
      <c r="H170" s="18" t="str">
        <f t="shared" si="128"/>
        <v>XXX109/5</v>
      </c>
      <c r="I170" s="94" t="s">
        <v>28</v>
      </c>
      <c r="J170" s="83" t="s">
        <v>27</v>
      </c>
      <c r="K170" s="84">
        <v>0.31805555555555554</v>
      </c>
      <c r="L170" s="95">
        <v>0.31944444444444448</v>
      </c>
      <c r="M170" s="96" t="s">
        <v>26</v>
      </c>
      <c r="N170" s="95">
        <v>0.35138888888888892</v>
      </c>
      <c r="O170" s="96" t="s">
        <v>113</v>
      </c>
      <c r="P170" s="18" t="str">
        <f t="shared" si="129"/>
        <v>OK</v>
      </c>
      <c r="Q170" s="17">
        <f t="shared" si="130"/>
        <v>3.1944444444444442E-2</v>
      </c>
      <c r="R170" s="17">
        <f t="shared" si="131"/>
        <v>1.3888888888889395E-3</v>
      </c>
      <c r="S170" s="17">
        <f t="shared" si="132"/>
        <v>3.3333333333333381E-2</v>
      </c>
      <c r="T170" s="17">
        <f t="shared" si="134"/>
        <v>1.4583333333333337E-2</v>
      </c>
      <c r="U170" s="18">
        <v>30.4</v>
      </c>
      <c r="V170" s="18">
        <f>INDEX('Počty dní'!F:J,MATCH(E170,'Počty dní'!H:H,0),4)</f>
        <v>47</v>
      </c>
      <c r="W170" s="88">
        <f t="shared" si="133"/>
        <v>1428.8</v>
      </c>
      <c r="Z170" s="20"/>
      <c r="AA170" s="20"/>
    </row>
    <row r="171" spans="1:27" x14ac:dyDescent="0.25">
      <c r="A171" s="80">
        <v>413</v>
      </c>
      <c r="B171" s="18">
        <v>4113</v>
      </c>
      <c r="C171" s="18" t="s">
        <v>21</v>
      </c>
      <c r="D171" s="18"/>
      <c r="E171" s="81" t="str">
        <f t="shared" si="127"/>
        <v>X</v>
      </c>
      <c r="F171" s="18" t="s">
        <v>112</v>
      </c>
      <c r="G171" s="218">
        <v>10</v>
      </c>
      <c r="H171" s="18" t="str">
        <f t="shared" si="128"/>
        <v>XXX109/10</v>
      </c>
      <c r="I171" s="94" t="s">
        <v>28</v>
      </c>
      <c r="J171" s="83" t="s">
        <v>27</v>
      </c>
      <c r="K171" s="84">
        <v>0.35416666666666669</v>
      </c>
      <c r="L171" s="95">
        <v>0.35555555555555557</v>
      </c>
      <c r="M171" s="96" t="s">
        <v>113</v>
      </c>
      <c r="N171" s="95">
        <v>0.3888888888888889</v>
      </c>
      <c r="O171" s="96" t="s">
        <v>26</v>
      </c>
      <c r="P171" s="18" t="str">
        <f t="shared" si="129"/>
        <v>OK</v>
      </c>
      <c r="Q171" s="17">
        <f t="shared" si="130"/>
        <v>3.3333333333333326E-2</v>
      </c>
      <c r="R171" s="17">
        <f t="shared" si="131"/>
        <v>1.388888888888884E-3</v>
      </c>
      <c r="S171" s="17">
        <f t="shared" si="132"/>
        <v>3.472222222222221E-2</v>
      </c>
      <c r="T171" s="17">
        <f t="shared" si="134"/>
        <v>2.7777777777777679E-3</v>
      </c>
      <c r="U171" s="18">
        <v>30.4</v>
      </c>
      <c r="V171" s="18">
        <f>INDEX('Počty dní'!F:J,MATCH(E171,'Počty dní'!H:H,0),4)</f>
        <v>47</v>
      </c>
      <c r="W171" s="88">
        <f t="shared" si="133"/>
        <v>1428.8</v>
      </c>
      <c r="Z171" s="20"/>
      <c r="AA171" s="20"/>
    </row>
    <row r="172" spans="1:27" x14ac:dyDescent="0.25">
      <c r="A172" s="80">
        <v>413</v>
      </c>
      <c r="B172" s="18">
        <v>4113</v>
      </c>
      <c r="C172" s="18" t="s">
        <v>21</v>
      </c>
      <c r="D172" s="18"/>
      <c r="E172" s="81" t="str">
        <f t="shared" si="127"/>
        <v>X</v>
      </c>
      <c r="F172" s="18" t="s">
        <v>81</v>
      </c>
      <c r="G172" s="220">
        <v>7</v>
      </c>
      <c r="H172" s="18" t="str">
        <f t="shared" si="128"/>
        <v>XXX262/7</v>
      </c>
      <c r="I172" s="94" t="s">
        <v>28</v>
      </c>
      <c r="J172" s="83" t="s">
        <v>27</v>
      </c>
      <c r="K172" s="84">
        <v>0.44097222222222227</v>
      </c>
      <c r="L172" s="95">
        <v>0.44444444444444442</v>
      </c>
      <c r="M172" s="96" t="s">
        <v>26</v>
      </c>
      <c r="N172" s="95">
        <v>0.47430555555555554</v>
      </c>
      <c r="O172" s="96" t="s">
        <v>46</v>
      </c>
      <c r="P172" s="18" t="str">
        <f t="shared" si="129"/>
        <v>OK</v>
      </c>
      <c r="Q172" s="17">
        <f t="shared" si="130"/>
        <v>2.9861111111111116E-2</v>
      </c>
      <c r="R172" s="17">
        <f t="shared" si="131"/>
        <v>3.4722222222221544E-3</v>
      </c>
      <c r="S172" s="17">
        <f t="shared" si="132"/>
        <v>3.333333333333327E-2</v>
      </c>
      <c r="T172" s="17">
        <f t="shared" si="134"/>
        <v>5.208333333333337E-2</v>
      </c>
      <c r="U172" s="18">
        <v>24.5</v>
      </c>
      <c r="V172" s="18">
        <f>INDEX('Počty dní'!F:J,MATCH(E172,'Počty dní'!H:H,0),4)</f>
        <v>47</v>
      </c>
      <c r="W172" s="88">
        <f t="shared" si="133"/>
        <v>1151.5</v>
      </c>
      <c r="Z172" s="20"/>
      <c r="AA172" s="20"/>
    </row>
    <row r="173" spans="1:27" x14ac:dyDescent="0.25">
      <c r="A173" s="80">
        <v>413</v>
      </c>
      <c r="B173" s="18">
        <v>4113</v>
      </c>
      <c r="C173" s="18" t="s">
        <v>21</v>
      </c>
      <c r="D173" s="18"/>
      <c r="E173" s="81" t="str">
        <f t="shared" si="127"/>
        <v>X</v>
      </c>
      <c r="F173" s="18" t="s">
        <v>81</v>
      </c>
      <c r="G173" s="220">
        <v>12</v>
      </c>
      <c r="H173" s="18" t="str">
        <f t="shared" si="128"/>
        <v>XXX262/12</v>
      </c>
      <c r="I173" s="94" t="s">
        <v>28</v>
      </c>
      <c r="J173" s="83" t="s">
        <v>27</v>
      </c>
      <c r="K173" s="84">
        <v>0.52222222222222225</v>
      </c>
      <c r="L173" s="95">
        <v>0.52430555555555558</v>
      </c>
      <c r="M173" s="96" t="s">
        <v>46</v>
      </c>
      <c r="N173" s="95">
        <v>0.55347222222222225</v>
      </c>
      <c r="O173" s="96" t="s">
        <v>26</v>
      </c>
      <c r="P173" s="18" t="str">
        <f t="shared" si="129"/>
        <v>OK</v>
      </c>
      <c r="Q173" s="17">
        <f t="shared" si="130"/>
        <v>2.9166666666666674E-2</v>
      </c>
      <c r="R173" s="17">
        <f t="shared" si="131"/>
        <v>2.0833333333333259E-3</v>
      </c>
      <c r="S173" s="17">
        <f t="shared" si="132"/>
        <v>3.125E-2</v>
      </c>
      <c r="T173" s="17">
        <f t="shared" si="134"/>
        <v>4.7916666666666718E-2</v>
      </c>
      <c r="U173" s="18">
        <v>24.5</v>
      </c>
      <c r="V173" s="18">
        <f>INDEX('Počty dní'!F:J,MATCH(E173,'Počty dní'!H:H,0),4)</f>
        <v>47</v>
      </c>
      <c r="W173" s="88">
        <f t="shared" si="133"/>
        <v>1151.5</v>
      </c>
      <c r="Z173" s="20"/>
      <c r="AA173" s="20"/>
    </row>
    <row r="174" spans="1:27" x14ac:dyDescent="0.25">
      <c r="A174" s="80">
        <v>413</v>
      </c>
      <c r="B174" s="18">
        <v>4113</v>
      </c>
      <c r="C174" s="18" t="s">
        <v>21</v>
      </c>
      <c r="D174" s="18"/>
      <c r="E174" s="81" t="str">
        <f t="shared" si="127"/>
        <v>X</v>
      </c>
      <c r="F174" s="18" t="s">
        <v>80</v>
      </c>
      <c r="G174" s="222">
        <v>13</v>
      </c>
      <c r="H174" s="18" t="str">
        <f t="shared" si="128"/>
        <v>XXX261/13</v>
      </c>
      <c r="I174" s="94" t="s">
        <v>27</v>
      </c>
      <c r="J174" s="83" t="s">
        <v>27</v>
      </c>
      <c r="K174" s="84">
        <v>0.58680555555555558</v>
      </c>
      <c r="L174" s="95">
        <v>0.59027777777777779</v>
      </c>
      <c r="M174" s="99" t="s">
        <v>26</v>
      </c>
      <c r="N174" s="95">
        <v>0.61527777777777781</v>
      </c>
      <c r="O174" s="99" t="s">
        <v>44</v>
      </c>
      <c r="P174" s="18" t="str">
        <f t="shared" si="129"/>
        <v>OK</v>
      </c>
      <c r="Q174" s="17">
        <f t="shared" si="130"/>
        <v>2.5000000000000022E-2</v>
      </c>
      <c r="R174" s="17">
        <f t="shared" si="131"/>
        <v>3.4722222222222099E-3</v>
      </c>
      <c r="S174" s="17">
        <f t="shared" si="132"/>
        <v>2.8472222222222232E-2</v>
      </c>
      <c r="T174" s="17">
        <f t="shared" si="134"/>
        <v>3.3333333333333326E-2</v>
      </c>
      <c r="U174" s="18">
        <v>20.5</v>
      </c>
      <c r="V174" s="18">
        <f>INDEX('Počty dní'!F:J,MATCH(E174,'Počty dní'!H:H,0),4)</f>
        <v>47</v>
      </c>
      <c r="W174" s="88">
        <f t="shared" si="133"/>
        <v>963.5</v>
      </c>
      <c r="Z174" s="20"/>
      <c r="AA174" s="20"/>
    </row>
    <row r="175" spans="1:27" x14ac:dyDescent="0.25">
      <c r="A175" s="80">
        <v>413</v>
      </c>
      <c r="B175" s="18">
        <v>4113</v>
      </c>
      <c r="C175" s="18" t="s">
        <v>21</v>
      </c>
      <c r="D175" s="18"/>
      <c r="E175" s="81" t="str">
        <f t="shared" si="127"/>
        <v>X</v>
      </c>
      <c r="F175" s="18" t="s">
        <v>80</v>
      </c>
      <c r="G175" s="222">
        <v>18</v>
      </c>
      <c r="H175" s="18" t="str">
        <f t="shared" si="128"/>
        <v>XXX261/18</v>
      </c>
      <c r="I175" s="94" t="s">
        <v>28</v>
      </c>
      <c r="J175" s="83" t="s">
        <v>27</v>
      </c>
      <c r="K175" s="84">
        <v>0.6333333333333333</v>
      </c>
      <c r="L175" s="95">
        <v>0.63472222222222219</v>
      </c>
      <c r="M175" s="99" t="s">
        <v>44</v>
      </c>
      <c r="N175" s="95">
        <v>0.65972222222222221</v>
      </c>
      <c r="O175" s="99" t="s">
        <v>26</v>
      </c>
      <c r="P175" s="18" t="str">
        <f t="shared" si="129"/>
        <v>OK</v>
      </c>
      <c r="Q175" s="17">
        <f t="shared" si="130"/>
        <v>2.5000000000000022E-2</v>
      </c>
      <c r="R175" s="17">
        <f t="shared" si="131"/>
        <v>1.388888888888884E-3</v>
      </c>
      <c r="S175" s="17">
        <f t="shared" si="132"/>
        <v>2.6388888888888906E-2</v>
      </c>
      <c r="T175" s="17">
        <f t="shared" si="134"/>
        <v>1.8055555555555491E-2</v>
      </c>
      <c r="U175" s="18">
        <v>20.5</v>
      </c>
      <c r="V175" s="18">
        <f>INDEX('Počty dní'!F:J,MATCH(E175,'Počty dní'!H:H,0),4)</f>
        <v>47</v>
      </c>
      <c r="W175" s="88">
        <f t="shared" si="133"/>
        <v>963.5</v>
      </c>
      <c r="Z175" s="20"/>
      <c r="AA175" s="20"/>
    </row>
    <row r="176" spans="1:27" x14ac:dyDescent="0.25">
      <c r="A176" s="80">
        <v>413</v>
      </c>
      <c r="B176" s="18">
        <v>4113</v>
      </c>
      <c r="C176" s="18" t="s">
        <v>21</v>
      </c>
      <c r="D176" s="18"/>
      <c r="E176" s="81" t="str">
        <f t="shared" si="127"/>
        <v>X</v>
      </c>
      <c r="F176" s="18" t="s">
        <v>80</v>
      </c>
      <c r="G176" s="222">
        <v>17</v>
      </c>
      <c r="H176" s="18" t="str">
        <f t="shared" si="128"/>
        <v>XXX261/17</v>
      </c>
      <c r="I176" s="94" t="s">
        <v>28</v>
      </c>
      <c r="J176" s="83" t="s">
        <v>27</v>
      </c>
      <c r="K176" s="84">
        <v>0.67013888888888884</v>
      </c>
      <c r="L176" s="95">
        <v>0.67361111111111116</v>
      </c>
      <c r="M176" s="99" t="s">
        <v>26</v>
      </c>
      <c r="N176" s="95">
        <v>0.69861111111111107</v>
      </c>
      <c r="O176" s="99" t="s">
        <v>44</v>
      </c>
      <c r="P176" s="18" t="str">
        <f t="shared" si="129"/>
        <v>OK</v>
      </c>
      <c r="Q176" s="17">
        <f t="shared" si="130"/>
        <v>2.4999999999999911E-2</v>
      </c>
      <c r="R176" s="17">
        <f t="shared" si="131"/>
        <v>3.4722222222223209E-3</v>
      </c>
      <c r="S176" s="17">
        <f t="shared" si="132"/>
        <v>2.8472222222222232E-2</v>
      </c>
      <c r="T176" s="17">
        <f t="shared" si="134"/>
        <v>1.041666666666663E-2</v>
      </c>
      <c r="U176" s="18">
        <v>20.5</v>
      </c>
      <c r="V176" s="18">
        <f>INDEX('Počty dní'!F:J,MATCH(E176,'Počty dní'!H:H,0),4)</f>
        <v>47</v>
      </c>
      <c r="W176" s="88">
        <f t="shared" si="133"/>
        <v>963.5</v>
      </c>
      <c r="Z176" s="20"/>
      <c r="AA176" s="20"/>
    </row>
    <row r="177" spans="1:27" x14ac:dyDescent="0.25">
      <c r="A177" s="80">
        <v>413</v>
      </c>
      <c r="B177" s="18">
        <v>4113</v>
      </c>
      <c r="C177" s="18" t="s">
        <v>21</v>
      </c>
      <c r="D177" s="18"/>
      <c r="E177" s="81" t="str">
        <f t="shared" si="127"/>
        <v>X</v>
      </c>
      <c r="F177" s="18" t="s">
        <v>80</v>
      </c>
      <c r="G177" s="222">
        <v>22</v>
      </c>
      <c r="H177" s="18" t="str">
        <f t="shared" si="128"/>
        <v>XXX261/22</v>
      </c>
      <c r="I177" s="94" t="s">
        <v>28</v>
      </c>
      <c r="J177" s="83" t="s">
        <v>27</v>
      </c>
      <c r="K177" s="84">
        <v>0.73749999999999993</v>
      </c>
      <c r="L177" s="95">
        <v>0.73888888888888893</v>
      </c>
      <c r="M177" s="99" t="s">
        <v>44</v>
      </c>
      <c r="N177" s="95">
        <v>0.76388888888888884</v>
      </c>
      <c r="O177" s="99" t="s">
        <v>26</v>
      </c>
      <c r="P177" s="18" t="str">
        <f t="shared" si="129"/>
        <v>OK</v>
      </c>
      <c r="Q177" s="17">
        <f t="shared" si="130"/>
        <v>2.4999999999999911E-2</v>
      </c>
      <c r="R177" s="17">
        <f t="shared" si="131"/>
        <v>1.388888888888995E-3</v>
      </c>
      <c r="S177" s="17">
        <f t="shared" si="132"/>
        <v>2.6388888888888906E-2</v>
      </c>
      <c r="T177" s="17">
        <f t="shared" si="134"/>
        <v>3.8888888888888862E-2</v>
      </c>
      <c r="U177" s="18">
        <v>20.5</v>
      </c>
      <c r="V177" s="18">
        <f>INDEX('Počty dní'!F:J,MATCH(E177,'Počty dní'!H:H,0),4)</f>
        <v>47</v>
      </c>
      <c r="W177" s="88">
        <f t="shared" si="133"/>
        <v>963.5</v>
      </c>
      <c r="Z177" s="20"/>
      <c r="AA177" s="20"/>
    </row>
    <row r="178" spans="1:27" x14ac:dyDescent="0.25">
      <c r="A178" s="80">
        <v>413</v>
      </c>
      <c r="B178" s="18">
        <v>4113</v>
      </c>
      <c r="C178" s="18" t="s">
        <v>21</v>
      </c>
      <c r="D178" s="18"/>
      <c r="E178" s="81" t="str">
        <f t="shared" si="127"/>
        <v>X</v>
      </c>
      <c r="F178" s="18" t="s">
        <v>81</v>
      </c>
      <c r="G178" s="220">
        <v>19</v>
      </c>
      <c r="H178" s="18" t="str">
        <f t="shared" si="128"/>
        <v>XXX262/19</v>
      </c>
      <c r="I178" s="94" t="s">
        <v>28</v>
      </c>
      <c r="J178" s="83" t="s">
        <v>27</v>
      </c>
      <c r="K178" s="84">
        <v>0.77430555555555547</v>
      </c>
      <c r="L178" s="95">
        <v>0.77777777777777779</v>
      </c>
      <c r="M178" s="96" t="s">
        <v>26</v>
      </c>
      <c r="N178" s="95">
        <v>0.80763888888888891</v>
      </c>
      <c r="O178" s="96" t="s">
        <v>46</v>
      </c>
      <c r="P178" s="18" t="str">
        <f t="shared" si="129"/>
        <v>OK</v>
      </c>
      <c r="Q178" s="17">
        <f t="shared" si="130"/>
        <v>2.9861111111111116E-2</v>
      </c>
      <c r="R178" s="17">
        <f t="shared" si="131"/>
        <v>3.4722222222223209E-3</v>
      </c>
      <c r="S178" s="17">
        <f t="shared" si="132"/>
        <v>3.3333333333333437E-2</v>
      </c>
      <c r="T178" s="17">
        <f t="shared" si="134"/>
        <v>1.041666666666663E-2</v>
      </c>
      <c r="U178" s="18">
        <v>24.5</v>
      </c>
      <c r="V178" s="18">
        <f>INDEX('Počty dní'!F:J,MATCH(E178,'Počty dní'!H:H,0),4)</f>
        <v>47</v>
      </c>
      <c r="W178" s="88">
        <f t="shared" si="133"/>
        <v>1151.5</v>
      </c>
      <c r="Z178" s="20"/>
      <c r="AA178" s="20"/>
    </row>
    <row r="179" spans="1:27" x14ac:dyDescent="0.25">
      <c r="A179" s="80">
        <v>413</v>
      </c>
      <c r="B179" s="18">
        <v>4113</v>
      </c>
      <c r="C179" s="18" t="s">
        <v>21</v>
      </c>
      <c r="D179" s="18"/>
      <c r="E179" s="81" t="str">
        <f t="shared" si="127"/>
        <v>X</v>
      </c>
      <c r="F179" s="18" t="s">
        <v>81</v>
      </c>
      <c r="G179" s="220">
        <v>22</v>
      </c>
      <c r="H179" s="18" t="str">
        <f t="shared" si="128"/>
        <v>XXX262/22</v>
      </c>
      <c r="I179" s="94" t="s">
        <v>28</v>
      </c>
      <c r="J179" s="83" t="s">
        <v>27</v>
      </c>
      <c r="K179" s="84">
        <v>0.8569444444444444</v>
      </c>
      <c r="L179" s="101">
        <v>0.85763888888888884</v>
      </c>
      <c r="M179" s="96" t="s">
        <v>46</v>
      </c>
      <c r="N179" s="101">
        <v>0.88680555555555562</v>
      </c>
      <c r="O179" s="96" t="s">
        <v>26</v>
      </c>
      <c r="P179" s="18" t="str">
        <f t="shared" si="129"/>
        <v>OK</v>
      </c>
      <c r="Q179" s="17">
        <f t="shared" si="130"/>
        <v>2.9166666666666785E-2</v>
      </c>
      <c r="R179" s="17">
        <f t="shared" si="131"/>
        <v>6.9444444444444198E-4</v>
      </c>
      <c r="S179" s="17">
        <f t="shared" si="132"/>
        <v>2.9861111111111227E-2</v>
      </c>
      <c r="T179" s="17">
        <f t="shared" si="134"/>
        <v>4.9305555555555491E-2</v>
      </c>
      <c r="U179" s="18">
        <v>24.5</v>
      </c>
      <c r="V179" s="18">
        <f>INDEX('Počty dní'!F:J,MATCH(E179,'Počty dní'!H:H,0),4)</f>
        <v>47</v>
      </c>
      <c r="W179" s="88">
        <f t="shared" si="133"/>
        <v>1151.5</v>
      </c>
      <c r="Z179" s="20"/>
      <c r="AA179" s="20"/>
    </row>
    <row r="180" spans="1:27" ht="15.75" thickBot="1" x14ac:dyDescent="0.3">
      <c r="A180" s="80">
        <v>413</v>
      </c>
      <c r="B180" s="18">
        <v>4113</v>
      </c>
      <c r="C180" s="18" t="s">
        <v>21</v>
      </c>
      <c r="D180" s="18"/>
      <c r="E180" s="81" t="str">
        <f t="shared" si="127"/>
        <v>X</v>
      </c>
      <c r="F180" s="18" t="s">
        <v>81</v>
      </c>
      <c r="G180" s="220">
        <v>21</v>
      </c>
      <c r="H180" s="18" t="str">
        <f t="shared" si="128"/>
        <v>XXX262/21</v>
      </c>
      <c r="I180" s="94" t="s">
        <v>28</v>
      </c>
      <c r="J180" s="83" t="s">
        <v>27</v>
      </c>
      <c r="K180" s="84">
        <v>0.94236111111111109</v>
      </c>
      <c r="L180" s="95">
        <v>0.94444444444444453</v>
      </c>
      <c r="M180" s="96" t="s">
        <v>26</v>
      </c>
      <c r="N180" s="95">
        <v>0.97291666666666676</v>
      </c>
      <c r="O180" s="96" t="s">
        <v>46</v>
      </c>
      <c r="P180" s="85"/>
      <c r="Q180" s="17">
        <f t="shared" si="130"/>
        <v>2.8472222222222232E-2</v>
      </c>
      <c r="R180" s="17">
        <f t="shared" si="131"/>
        <v>2.083333333333437E-3</v>
      </c>
      <c r="S180" s="17">
        <f t="shared" si="132"/>
        <v>3.0555555555555669E-2</v>
      </c>
      <c r="T180" s="17">
        <f t="shared" si="134"/>
        <v>5.5555555555555469E-2</v>
      </c>
      <c r="U180" s="18">
        <v>24.5</v>
      </c>
      <c r="V180" s="18">
        <f>INDEX('Počty dní'!F:J,MATCH(E180,'Počty dní'!H:H,0),4)</f>
        <v>47</v>
      </c>
      <c r="W180" s="88">
        <f t="shared" si="133"/>
        <v>1151.5</v>
      </c>
      <c r="Z180" s="20"/>
      <c r="AA180" s="20"/>
    </row>
    <row r="181" spans="1:27" ht="15.75" thickBot="1" x14ac:dyDescent="0.3">
      <c r="A181" s="69" t="str">
        <f ca="1">CONCATENATE(INDIRECT("R[-3]C[0]",FALSE),"celkem")</f>
        <v>413celkem</v>
      </c>
      <c r="B181" s="37"/>
      <c r="C181" s="37" t="str">
        <f ca="1">INDIRECT("R[-1]C[12]",FALSE)</f>
        <v>Nový Rychnov</v>
      </c>
      <c r="D181" s="38"/>
      <c r="E181" s="37"/>
      <c r="F181" s="38"/>
      <c r="G181" s="219"/>
      <c r="H181" s="39"/>
      <c r="I181" s="40"/>
      <c r="J181" s="41" t="str">
        <f ca="1">INDIRECT("R[-2]C[0]",FALSE)</f>
        <v>V</v>
      </c>
      <c r="K181" s="42"/>
      <c r="L181" s="59"/>
      <c r="M181" s="43"/>
      <c r="N181" s="59"/>
      <c r="O181" s="44"/>
      <c r="P181" s="37"/>
      <c r="Q181" s="45">
        <f>SUM(Q167:Q180)</f>
        <v>0.39652777777777781</v>
      </c>
      <c r="R181" s="45">
        <f t="shared" ref="R181:T181" si="135">SUM(R167:R180)</f>
        <v>3.1250000000000389E-2</v>
      </c>
      <c r="S181" s="45">
        <f t="shared" si="135"/>
        <v>0.42777777777777815</v>
      </c>
      <c r="T181" s="45">
        <f t="shared" si="135"/>
        <v>0.35624999999999973</v>
      </c>
      <c r="U181" s="46">
        <f>SUM(U167:U180)</f>
        <v>335.4</v>
      </c>
      <c r="V181" s="47"/>
      <c r="W181" s="48">
        <f>SUM(W167:W180)</f>
        <v>15763.8</v>
      </c>
      <c r="Z181" s="20"/>
      <c r="AA181" s="20"/>
    </row>
    <row r="182" spans="1:27" x14ac:dyDescent="0.25">
      <c r="A182" s="70"/>
      <c r="D182" s="49"/>
      <c r="F182" s="49"/>
      <c r="H182" s="50"/>
      <c r="I182" s="51"/>
      <c r="J182" s="52"/>
      <c r="K182" s="53"/>
      <c r="L182" s="60"/>
      <c r="M182" s="54"/>
      <c r="N182" s="60"/>
      <c r="O182" s="55"/>
      <c r="Q182" s="56"/>
      <c r="R182" s="56"/>
      <c r="S182" s="56"/>
      <c r="T182" s="56"/>
      <c r="U182" s="53"/>
      <c r="W182" s="53"/>
      <c r="Z182" s="20"/>
      <c r="AA182" s="20"/>
    </row>
    <row r="183" spans="1:27" ht="15.75" thickBot="1" x14ac:dyDescent="0.3">
      <c r="K183" s="103"/>
      <c r="L183" s="106"/>
      <c r="M183" s="107"/>
      <c r="N183" s="106"/>
      <c r="O183" s="107"/>
      <c r="P183" s="56"/>
      <c r="Z183" s="20"/>
      <c r="AA183" s="20"/>
    </row>
    <row r="184" spans="1:27" x14ac:dyDescent="0.25">
      <c r="A184" s="72">
        <v>415</v>
      </c>
      <c r="B184" s="57">
        <v>4115</v>
      </c>
      <c r="C184" s="57" t="s">
        <v>21</v>
      </c>
      <c r="D184" s="57"/>
      <c r="E184" s="73" t="str">
        <f t="shared" ref="E184:E200" si="136">CONCATENATE(C184,D184)</f>
        <v>X</v>
      </c>
      <c r="F184" s="57" t="s">
        <v>87</v>
      </c>
      <c r="G184" s="223">
        <v>2</v>
      </c>
      <c r="H184" s="57" t="str">
        <f t="shared" ref="H184:H200" si="137">CONCATENATE(F184,"/",G184)</f>
        <v>XXX332/2</v>
      </c>
      <c r="I184" s="93" t="s">
        <v>28</v>
      </c>
      <c r="J184" s="75" t="s">
        <v>28</v>
      </c>
      <c r="K184" s="76">
        <v>0.18541666666666667</v>
      </c>
      <c r="L184" s="97">
        <v>0.18680555555555556</v>
      </c>
      <c r="M184" s="102" t="s">
        <v>125</v>
      </c>
      <c r="N184" s="97">
        <v>0.19513888888888889</v>
      </c>
      <c r="O184" s="102" t="s">
        <v>126</v>
      </c>
      <c r="P184" s="57" t="str">
        <f t="shared" ref="P184:P200" si="138">IF(M185=O184,"OK","POZOR")</f>
        <v>OK</v>
      </c>
      <c r="Q184" s="58">
        <f t="shared" ref="Q184:Q201" si="139">IF(ISNUMBER(G184),N184-L184,IF(F184="přejezd",N184-L184,0))</f>
        <v>8.3333333333333315E-3</v>
      </c>
      <c r="R184" s="58">
        <f t="shared" ref="R184:R201" si="140">IF(ISNUMBER(G184),L184-K184,0)</f>
        <v>1.388888888888884E-3</v>
      </c>
      <c r="S184" s="58">
        <f t="shared" ref="S184:S201" si="141">Q184+R184</f>
        <v>9.7222222222222154E-3</v>
      </c>
      <c r="T184" s="58"/>
      <c r="U184" s="57">
        <v>6.3</v>
      </c>
      <c r="V184" s="57">
        <f>INDEX('Počty dní'!F:J,MATCH(E184,'Počty dní'!H:H,0),4)</f>
        <v>47</v>
      </c>
      <c r="W184" s="79">
        <f t="shared" ref="W184:W200" si="142">V184*U184</f>
        <v>296.09999999999997</v>
      </c>
      <c r="Z184" s="20"/>
      <c r="AA184" s="20"/>
    </row>
    <row r="185" spans="1:27" x14ac:dyDescent="0.25">
      <c r="A185" s="80">
        <v>415</v>
      </c>
      <c r="B185" s="18">
        <v>4115</v>
      </c>
      <c r="C185" s="18" t="s">
        <v>21</v>
      </c>
      <c r="D185" s="18"/>
      <c r="E185" s="81" t="str">
        <f>CONCATENATE(C185,D185)</f>
        <v>X</v>
      </c>
      <c r="F185" s="18" t="s">
        <v>87</v>
      </c>
      <c r="G185" s="220">
        <v>1</v>
      </c>
      <c r="H185" s="18" t="str">
        <f>CONCATENATE(F185,"/",G185)</f>
        <v>XXX332/1</v>
      </c>
      <c r="I185" s="94" t="s">
        <v>28</v>
      </c>
      <c r="J185" s="83" t="s">
        <v>28</v>
      </c>
      <c r="K185" s="84">
        <v>0.21666666666666667</v>
      </c>
      <c r="L185" s="95">
        <v>0.21875</v>
      </c>
      <c r="M185" s="96" t="s">
        <v>126</v>
      </c>
      <c r="N185" s="95">
        <v>0.22638888888888889</v>
      </c>
      <c r="O185" s="96" t="s">
        <v>125</v>
      </c>
      <c r="P185" s="18" t="str">
        <f t="shared" si="138"/>
        <v>OK</v>
      </c>
      <c r="Q185" s="17">
        <f t="shared" si="139"/>
        <v>7.6388888888888895E-3</v>
      </c>
      <c r="R185" s="17">
        <f t="shared" si="140"/>
        <v>2.0833333333333259E-3</v>
      </c>
      <c r="S185" s="17">
        <f t="shared" si="141"/>
        <v>9.7222222222222154E-3</v>
      </c>
      <c r="T185" s="17">
        <f t="shared" ref="T185:T201" si="143">K185-N184</f>
        <v>2.1527777777777785E-2</v>
      </c>
      <c r="U185" s="18">
        <v>6.3</v>
      </c>
      <c r="V185" s="18">
        <f>INDEX('Počty dní'!F:J,MATCH(E185,'Počty dní'!H:H,0),4)</f>
        <v>47</v>
      </c>
      <c r="W185" s="88">
        <f>V185*U185</f>
        <v>296.09999999999997</v>
      </c>
      <c r="Z185" s="20"/>
      <c r="AA185" s="20"/>
    </row>
    <row r="186" spans="1:27" x14ac:dyDescent="0.25">
      <c r="A186" s="80">
        <v>415</v>
      </c>
      <c r="B186" s="18">
        <v>4115</v>
      </c>
      <c r="C186" s="18" t="s">
        <v>21</v>
      </c>
      <c r="D186" s="18"/>
      <c r="E186" s="81" t="str">
        <f t="shared" si="136"/>
        <v>X</v>
      </c>
      <c r="F186" s="18" t="s">
        <v>87</v>
      </c>
      <c r="G186" s="220">
        <v>4</v>
      </c>
      <c r="H186" s="18" t="str">
        <f t="shared" si="137"/>
        <v>XXX332/4</v>
      </c>
      <c r="I186" s="94" t="s">
        <v>28</v>
      </c>
      <c r="J186" s="83" t="s">
        <v>28</v>
      </c>
      <c r="K186" s="84">
        <v>0.22708333333333333</v>
      </c>
      <c r="L186" s="95">
        <v>0.22847222222222222</v>
      </c>
      <c r="M186" s="96" t="s">
        <v>125</v>
      </c>
      <c r="N186" s="95">
        <v>0.23680555555555557</v>
      </c>
      <c r="O186" s="96" t="s">
        <v>126</v>
      </c>
      <c r="P186" s="18" t="str">
        <f t="shared" si="138"/>
        <v>OK</v>
      </c>
      <c r="Q186" s="17">
        <f t="shared" si="139"/>
        <v>8.3333333333333592E-3</v>
      </c>
      <c r="R186" s="17">
        <f t="shared" si="140"/>
        <v>1.388888888888884E-3</v>
      </c>
      <c r="S186" s="17">
        <f t="shared" si="141"/>
        <v>9.7222222222222432E-3</v>
      </c>
      <c r="T186" s="17">
        <f t="shared" si="143"/>
        <v>6.9444444444444198E-4</v>
      </c>
      <c r="U186" s="18">
        <v>6.3</v>
      </c>
      <c r="V186" s="18">
        <f>INDEX('Počty dní'!F:J,MATCH(E186,'Počty dní'!H:H,0),4)</f>
        <v>47</v>
      </c>
      <c r="W186" s="88">
        <f t="shared" si="142"/>
        <v>296.09999999999997</v>
      </c>
      <c r="Z186" s="20"/>
      <c r="AA186" s="20"/>
    </row>
    <row r="187" spans="1:27" x14ac:dyDescent="0.25">
      <c r="A187" s="80">
        <v>415</v>
      </c>
      <c r="B187" s="18">
        <v>4115</v>
      </c>
      <c r="C187" s="18" t="s">
        <v>21</v>
      </c>
      <c r="D187" s="18"/>
      <c r="E187" s="81" t="str">
        <f>CONCATENATE(C187,D187)</f>
        <v>X</v>
      </c>
      <c r="F187" s="18" t="s">
        <v>87</v>
      </c>
      <c r="G187" s="220">
        <v>3</v>
      </c>
      <c r="H187" s="18" t="str">
        <f>CONCATENATE(F187,"/",G187)</f>
        <v>XXX332/3</v>
      </c>
      <c r="I187" s="94" t="s">
        <v>28</v>
      </c>
      <c r="J187" s="83" t="s">
        <v>28</v>
      </c>
      <c r="K187" s="84">
        <v>0.25833333333333336</v>
      </c>
      <c r="L187" s="95">
        <v>0.26041666666666669</v>
      </c>
      <c r="M187" s="96" t="s">
        <v>126</v>
      </c>
      <c r="N187" s="95">
        <v>0.26805555555555555</v>
      </c>
      <c r="O187" s="96" t="s">
        <v>125</v>
      </c>
      <c r="P187" s="18" t="str">
        <f t="shared" si="138"/>
        <v>OK</v>
      </c>
      <c r="Q187" s="17">
        <f t="shared" si="139"/>
        <v>7.6388888888888618E-3</v>
      </c>
      <c r="R187" s="17">
        <f t="shared" si="140"/>
        <v>2.0833333333333259E-3</v>
      </c>
      <c r="S187" s="17">
        <f t="shared" si="141"/>
        <v>9.7222222222221877E-3</v>
      </c>
      <c r="T187" s="17">
        <f t="shared" si="143"/>
        <v>2.1527777777777785E-2</v>
      </c>
      <c r="U187" s="18">
        <v>6.3</v>
      </c>
      <c r="V187" s="18">
        <f>INDEX('Počty dní'!F:J,MATCH(E187,'Počty dní'!H:H,0),4)</f>
        <v>47</v>
      </c>
      <c r="W187" s="88">
        <f>V187*U187</f>
        <v>296.09999999999997</v>
      </c>
      <c r="Z187" s="20"/>
      <c r="AA187" s="20"/>
    </row>
    <row r="188" spans="1:27" x14ac:dyDescent="0.25">
      <c r="A188" s="80">
        <v>415</v>
      </c>
      <c r="B188" s="18">
        <v>4115</v>
      </c>
      <c r="C188" s="18" t="s">
        <v>21</v>
      </c>
      <c r="D188" s="18"/>
      <c r="E188" s="81" t="str">
        <f t="shared" si="136"/>
        <v>X</v>
      </c>
      <c r="F188" s="18" t="s">
        <v>87</v>
      </c>
      <c r="G188" s="220">
        <v>6</v>
      </c>
      <c r="H188" s="18" t="str">
        <f t="shared" si="137"/>
        <v>XXX332/6</v>
      </c>
      <c r="I188" s="94" t="s">
        <v>28</v>
      </c>
      <c r="J188" s="83" t="s">
        <v>28</v>
      </c>
      <c r="K188" s="84">
        <v>0.26874999999999999</v>
      </c>
      <c r="L188" s="95">
        <v>0.27013888888888887</v>
      </c>
      <c r="M188" s="96" t="s">
        <v>125</v>
      </c>
      <c r="N188" s="95">
        <v>0.28680555555555554</v>
      </c>
      <c r="O188" s="96" t="s">
        <v>127</v>
      </c>
      <c r="P188" s="18" t="str">
        <f t="shared" si="138"/>
        <v>OK</v>
      </c>
      <c r="Q188" s="17">
        <f t="shared" si="139"/>
        <v>1.6666666666666663E-2</v>
      </c>
      <c r="R188" s="17">
        <f t="shared" si="140"/>
        <v>1.388888888888884E-3</v>
      </c>
      <c r="S188" s="17">
        <f t="shared" si="141"/>
        <v>1.8055555555555547E-2</v>
      </c>
      <c r="T188" s="17">
        <f t="shared" si="143"/>
        <v>6.9444444444444198E-4</v>
      </c>
      <c r="U188" s="18">
        <v>13.9</v>
      </c>
      <c r="V188" s="18">
        <f>INDEX('Počty dní'!F:J,MATCH(E188,'Počty dní'!H:H,0),4)</f>
        <v>47</v>
      </c>
      <c r="W188" s="88">
        <f t="shared" si="142"/>
        <v>653.30000000000007</v>
      </c>
      <c r="Z188" s="20"/>
      <c r="AA188" s="20"/>
    </row>
    <row r="189" spans="1:27" x14ac:dyDescent="0.25">
      <c r="A189" s="80">
        <v>415</v>
      </c>
      <c r="B189" s="18">
        <v>4115</v>
      </c>
      <c r="C189" s="18" t="s">
        <v>21</v>
      </c>
      <c r="D189" s="18"/>
      <c r="E189" s="81" t="str">
        <f>CONCATENATE(C189,D189)</f>
        <v>X</v>
      </c>
      <c r="F189" s="18" t="s">
        <v>87</v>
      </c>
      <c r="G189" s="220">
        <v>5</v>
      </c>
      <c r="H189" s="18" t="str">
        <f>CONCATENATE(F189,"/",G189)</f>
        <v>XXX332/5</v>
      </c>
      <c r="I189" s="94" t="s">
        <v>28</v>
      </c>
      <c r="J189" s="83" t="s">
        <v>28</v>
      </c>
      <c r="K189" s="84">
        <v>0.28750000000000003</v>
      </c>
      <c r="L189" s="95">
        <v>0.28819444444444448</v>
      </c>
      <c r="M189" s="96" t="s">
        <v>127</v>
      </c>
      <c r="N189" s="95">
        <v>0.30972222222222223</v>
      </c>
      <c r="O189" s="96" t="s">
        <v>125</v>
      </c>
      <c r="P189" s="18" t="str">
        <f t="shared" si="138"/>
        <v>OK</v>
      </c>
      <c r="Q189" s="17">
        <f t="shared" si="139"/>
        <v>2.1527777777777757E-2</v>
      </c>
      <c r="R189" s="17">
        <f t="shared" si="140"/>
        <v>6.9444444444444198E-4</v>
      </c>
      <c r="S189" s="17">
        <f t="shared" si="141"/>
        <v>2.2222222222222199E-2</v>
      </c>
      <c r="T189" s="17">
        <f t="shared" si="143"/>
        <v>6.9444444444449749E-4</v>
      </c>
      <c r="U189" s="18">
        <v>10.8</v>
      </c>
      <c r="V189" s="18">
        <f>INDEX('Počty dní'!F:J,MATCH(E189,'Počty dní'!H:H,0),4)</f>
        <v>47</v>
      </c>
      <c r="W189" s="88">
        <f>V189*U189</f>
        <v>507.6</v>
      </c>
      <c r="Z189" s="20"/>
      <c r="AA189" s="20"/>
    </row>
    <row r="190" spans="1:27" x14ac:dyDescent="0.25">
      <c r="A190" s="80">
        <v>415</v>
      </c>
      <c r="B190" s="18">
        <v>4115</v>
      </c>
      <c r="C190" s="18" t="s">
        <v>21</v>
      </c>
      <c r="D190" s="18"/>
      <c r="E190" s="81" t="str">
        <f t="shared" si="136"/>
        <v>X</v>
      </c>
      <c r="F190" s="18" t="s">
        <v>87</v>
      </c>
      <c r="G190" s="220">
        <v>8</v>
      </c>
      <c r="H190" s="18" t="str">
        <f t="shared" si="137"/>
        <v>XXX332/8</v>
      </c>
      <c r="I190" s="94" t="s">
        <v>28</v>
      </c>
      <c r="J190" s="83" t="s">
        <v>28</v>
      </c>
      <c r="K190" s="84">
        <v>0.31041666666666667</v>
      </c>
      <c r="L190" s="95">
        <v>0.31180555555555556</v>
      </c>
      <c r="M190" s="96" t="s">
        <v>125</v>
      </c>
      <c r="N190" s="95">
        <v>0.32013888888888892</v>
      </c>
      <c r="O190" s="96" t="s">
        <v>126</v>
      </c>
      <c r="P190" s="18" t="str">
        <f t="shared" si="138"/>
        <v>OK</v>
      </c>
      <c r="Q190" s="17">
        <f t="shared" si="139"/>
        <v>8.3333333333333592E-3</v>
      </c>
      <c r="R190" s="17">
        <f t="shared" si="140"/>
        <v>1.388888888888884E-3</v>
      </c>
      <c r="S190" s="17">
        <f t="shared" si="141"/>
        <v>9.7222222222222432E-3</v>
      </c>
      <c r="T190" s="17">
        <f t="shared" si="143"/>
        <v>6.9444444444444198E-4</v>
      </c>
      <c r="U190" s="18">
        <v>6.3</v>
      </c>
      <c r="V190" s="18">
        <f>INDEX('Počty dní'!F:J,MATCH(E190,'Počty dní'!H:H,0),4)</f>
        <v>47</v>
      </c>
      <c r="W190" s="88">
        <f t="shared" si="142"/>
        <v>296.09999999999997</v>
      </c>
      <c r="Z190" s="20"/>
      <c r="AA190" s="20"/>
    </row>
    <row r="191" spans="1:27" x14ac:dyDescent="0.25">
      <c r="A191" s="80">
        <v>415</v>
      </c>
      <c r="B191" s="18">
        <v>4115</v>
      </c>
      <c r="C191" s="18" t="s">
        <v>21</v>
      </c>
      <c r="D191" s="18"/>
      <c r="E191" s="81" t="str">
        <f>CONCATENATE(C191,D191)</f>
        <v>X</v>
      </c>
      <c r="F191" s="18" t="s">
        <v>87</v>
      </c>
      <c r="G191" s="220">
        <v>7</v>
      </c>
      <c r="H191" s="18" t="str">
        <f>CONCATENATE(F191,"/",G191)</f>
        <v>XXX332/7</v>
      </c>
      <c r="I191" s="94" t="s">
        <v>28</v>
      </c>
      <c r="J191" s="83" t="s">
        <v>28</v>
      </c>
      <c r="K191" s="84">
        <v>0.3833333333333333</v>
      </c>
      <c r="L191" s="95">
        <v>0.38541666666666669</v>
      </c>
      <c r="M191" s="96" t="s">
        <v>126</v>
      </c>
      <c r="N191" s="95">
        <v>0.39305555555555555</v>
      </c>
      <c r="O191" s="96" t="s">
        <v>125</v>
      </c>
      <c r="P191" s="18" t="str">
        <f t="shared" si="138"/>
        <v>OK</v>
      </c>
      <c r="Q191" s="17">
        <f t="shared" si="139"/>
        <v>7.6388888888888618E-3</v>
      </c>
      <c r="R191" s="17">
        <f t="shared" si="140"/>
        <v>2.0833333333333814E-3</v>
      </c>
      <c r="S191" s="17">
        <f t="shared" si="141"/>
        <v>9.7222222222222432E-3</v>
      </c>
      <c r="T191" s="17">
        <f t="shared" si="143"/>
        <v>6.3194444444444386E-2</v>
      </c>
      <c r="U191" s="18">
        <v>6.3</v>
      </c>
      <c r="V191" s="18">
        <f>INDEX('Počty dní'!F:J,MATCH(E191,'Počty dní'!H:H,0),4)</f>
        <v>47</v>
      </c>
      <c r="W191" s="88">
        <f>V191*U191</f>
        <v>296.09999999999997</v>
      </c>
      <c r="Z191" s="20"/>
      <c r="AA191" s="20"/>
    </row>
    <row r="192" spans="1:27" x14ac:dyDescent="0.25">
      <c r="A192" s="80">
        <v>415</v>
      </c>
      <c r="B192" s="18">
        <v>4115</v>
      </c>
      <c r="C192" s="18" t="s">
        <v>21</v>
      </c>
      <c r="D192" s="18"/>
      <c r="E192" s="81" t="str">
        <f t="shared" si="136"/>
        <v>X</v>
      </c>
      <c r="F192" s="18" t="s">
        <v>87</v>
      </c>
      <c r="G192" s="220">
        <v>10</v>
      </c>
      <c r="H192" s="18" t="str">
        <f t="shared" si="137"/>
        <v>XXX332/10</v>
      </c>
      <c r="I192" s="94" t="s">
        <v>28</v>
      </c>
      <c r="J192" s="83" t="s">
        <v>28</v>
      </c>
      <c r="K192" s="84">
        <v>0.39374999999999999</v>
      </c>
      <c r="L192" s="95">
        <v>0.39513888888888887</v>
      </c>
      <c r="M192" s="96" t="s">
        <v>125</v>
      </c>
      <c r="N192" s="95">
        <v>0.40347222222222223</v>
      </c>
      <c r="O192" s="96" t="s">
        <v>126</v>
      </c>
      <c r="P192" s="18" t="str">
        <f t="shared" si="138"/>
        <v>OK</v>
      </c>
      <c r="Q192" s="17">
        <f t="shared" si="139"/>
        <v>8.3333333333333592E-3</v>
      </c>
      <c r="R192" s="17">
        <f t="shared" si="140"/>
        <v>1.388888888888884E-3</v>
      </c>
      <c r="S192" s="17">
        <f t="shared" si="141"/>
        <v>9.7222222222222432E-3</v>
      </c>
      <c r="T192" s="17">
        <f t="shared" si="143"/>
        <v>6.9444444444444198E-4</v>
      </c>
      <c r="U192" s="18">
        <v>6.3</v>
      </c>
      <c r="V192" s="18">
        <f>INDEX('Počty dní'!F:J,MATCH(E192,'Počty dní'!H:H,0),4)</f>
        <v>47</v>
      </c>
      <c r="W192" s="88">
        <f t="shared" si="142"/>
        <v>296.09999999999997</v>
      </c>
      <c r="Z192" s="20"/>
      <c r="AA192" s="20"/>
    </row>
    <row r="193" spans="1:27" x14ac:dyDescent="0.25">
      <c r="A193" s="80">
        <v>415</v>
      </c>
      <c r="B193" s="18">
        <v>4115</v>
      </c>
      <c r="C193" s="18" t="s">
        <v>21</v>
      </c>
      <c r="D193" s="18"/>
      <c r="E193" s="81" t="str">
        <f>CONCATENATE(C193,D193)</f>
        <v>X</v>
      </c>
      <c r="F193" s="18" t="s">
        <v>87</v>
      </c>
      <c r="G193" s="220">
        <v>9</v>
      </c>
      <c r="H193" s="18" t="str">
        <f>CONCATENATE(F193,"/",G193)</f>
        <v>XXX332/9</v>
      </c>
      <c r="I193" s="94" t="s">
        <v>28</v>
      </c>
      <c r="J193" s="83" t="s">
        <v>28</v>
      </c>
      <c r="K193" s="84">
        <v>0.54999999999999993</v>
      </c>
      <c r="L193" s="95">
        <v>0.55208333333333337</v>
      </c>
      <c r="M193" s="96" t="s">
        <v>126</v>
      </c>
      <c r="N193" s="95">
        <v>0.55972222222222223</v>
      </c>
      <c r="O193" s="96" t="s">
        <v>125</v>
      </c>
      <c r="P193" s="18" t="str">
        <f t="shared" si="138"/>
        <v>OK</v>
      </c>
      <c r="Q193" s="17">
        <f t="shared" si="139"/>
        <v>7.6388888888888618E-3</v>
      </c>
      <c r="R193" s="17">
        <f t="shared" si="140"/>
        <v>2.083333333333437E-3</v>
      </c>
      <c r="S193" s="17">
        <f t="shared" si="141"/>
        <v>9.7222222222222987E-3</v>
      </c>
      <c r="T193" s="17">
        <f t="shared" si="143"/>
        <v>0.1465277777777777</v>
      </c>
      <c r="U193" s="18">
        <v>6.3</v>
      </c>
      <c r="V193" s="18">
        <f>INDEX('Počty dní'!F:J,MATCH(E193,'Počty dní'!H:H,0),4)</f>
        <v>47</v>
      </c>
      <c r="W193" s="88">
        <f>V193*U193</f>
        <v>296.09999999999997</v>
      </c>
      <c r="Z193" s="20"/>
      <c r="AA193" s="20"/>
    </row>
    <row r="194" spans="1:27" x14ac:dyDescent="0.25">
      <c r="A194" s="80">
        <v>415</v>
      </c>
      <c r="B194" s="18">
        <v>4115</v>
      </c>
      <c r="C194" s="18" t="s">
        <v>21</v>
      </c>
      <c r="D194" s="18"/>
      <c r="E194" s="81" t="str">
        <f t="shared" si="136"/>
        <v>X</v>
      </c>
      <c r="F194" s="18" t="s">
        <v>87</v>
      </c>
      <c r="G194" s="220">
        <v>12</v>
      </c>
      <c r="H194" s="18" t="str">
        <f t="shared" si="137"/>
        <v>XXX332/12</v>
      </c>
      <c r="I194" s="94" t="s">
        <v>28</v>
      </c>
      <c r="J194" s="83" t="s">
        <v>28</v>
      </c>
      <c r="K194" s="84">
        <v>0.56041666666666667</v>
      </c>
      <c r="L194" s="95">
        <v>0.56180555555555556</v>
      </c>
      <c r="M194" s="96" t="s">
        <v>125</v>
      </c>
      <c r="N194" s="95">
        <v>0.57847222222222217</v>
      </c>
      <c r="O194" s="96" t="s">
        <v>127</v>
      </c>
      <c r="P194" s="18" t="str">
        <f t="shared" si="138"/>
        <v>OK</v>
      </c>
      <c r="Q194" s="17">
        <f t="shared" si="139"/>
        <v>1.6666666666666607E-2</v>
      </c>
      <c r="R194" s="17">
        <f t="shared" si="140"/>
        <v>1.388888888888884E-3</v>
      </c>
      <c r="S194" s="17">
        <f t="shared" si="141"/>
        <v>1.8055555555555491E-2</v>
      </c>
      <c r="T194" s="17">
        <f t="shared" si="143"/>
        <v>6.9444444444444198E-4</v>
      </c>
      <c r="U194" s="18">
        <v>13.9</v>
      </c>
      <c r="V194" s="18">
        <f>INDEX('Počty dní'!F:J,MATCH(E194,'Počty dní'!H:H,0),4)</f>
        <v>47</v>
      </c>
      <c r="W194" s="88">
        <f t="shared" si="142"/>
        <v>653.30000000000007</v>
      </c>
      <c r="Z194" s="20"/>
      <c r="AA194" s="20"/>
    </row>
    <row r="195" spans="1:27" x14ac:dyDescent="0.25">
      <c r="A195" s="80">
        <v>415</v>
      </c>
      <c r="B195" s="18">
        <v>4115</v>
      </c>
      <c r="C195" s="18" t="s">
        <v>21</v>
      </c>
      <c r="D195" s="18"/>
      <c r="E195" s="81" t="str">
        <f>CONCATENATE(C195,D195)</f>
        <v>X</v>
      </c>
      <c r="F195" s="18" t="s">
        <v>87</v>
      </c>
      <c r="G195" s="220">
        <v>11</v>
      </c>
      <c r="H195" s="18" t="str">
        <f>CONCATENATE(F195,"/",G195)</f>
        <v>XXX332/11</v>
      </c>
      <c r="I195" s="94" t="s">
        <v>28</v>
      </c>
      <c r="J195" s="83" t="s">
        <v>28</v>
      </c>
      <c r="K195" s="84">
        <v>0.58472222222222225</v>
      </c>
      <c r="L195" s="95">
        <v>0.58680555555555558</v>
      </c>
      <c r="M195" s="96" t="s">
        <v>127</v>
      </c>
      <c r="N195" s="95">
        <v>0.60138888888888886</v>
      </c>
      <c r="O195" s="96" t="s">
        <v>125</v>
      </c>
      <c r="P195" s="18" t="str">
        <f t="shared" si="138"/>
        <v>OK</v>
      </c>
      <c r="Q195" s="17">
        <f t="shared" si="139"/>
        <v>1.4583333333333282E-2</v>
      </c>
      <c r="R195" s="17">
        <f t="shared" si="140"/>
        <v>2.0833333333333259E-3</v>
      </c>
      <c r="S195" s="17">
        <f t="shared" si="141"/>
        <v>1.6666666666666607E-2</v>
      </c>
      <c r="T195" s="17">
        <f t="shared" si="143"/>
        <v>6.2500000000000888E-3</v>
      </c>
      <c r="U195" s="18">
        <v>10.8</v>
      </c>
      <c r="V195" s="18">
        <f>INDEX('Počty dní'!F:J,MATCH(E195,'Počty dní'!H:H,0),4)</f>
        <v>47</v>
      </c>
      <c r="W195" s="88">
        <f>V195*U195</f>
        <v>507.6</v>
      </c>
      <c r="Z195" s="20"/>
      <c r="AA195" s="20"/>
    </row>
    <row r="196" spans="1:27" x14ac:dyDescent="0.25">
      <c r="A196" s="80">
        <v>415</v>
      </c>
      <c r="B196" s="18">
        <v>4115</v>
      </c>
      <c r="C196" s="18" t="s">
        <v>21</v>
      </c>
      <c r="D196" s="18"/>
      <c r="E196" s="81" t="str">
        <f t="shared" si="136"/>
        <v>X</v>
      </c>
      <c r="F196" s="18" t="s">
        <v>87</v>
      </c>
      <c r="G196" s="220">
        <v>14</v>
      </c>
      <c r="H196" s="18" t="str">
        <f t="shared" si="137"/>
        <v>XXX332/14</v>
      </c>
      <c r="I196" s="94" t="s">
        <v>28</v>
      </c>
      <c r="J196" s="83" t="s">
        <v>28</v>
      </c>
      <c r="K196" s="84">
        <v>0.6020833333333333</v>
      </c>
      <c r="L196" s="95">
        <v>0.60347222222222219</v>
      </c>
      <c r="M196" s="96" t="s">
        <v>125</v>
      </c>
      <c r="N196" s="95">
        <v>0.6118055555555556</v>
      </c>
      <c r="O196" s="96" t="s">
        <v>126</v>
      </c>
      <c r="P196" s="18" t="str">
        <f t="shared" si="138"/>
        <v>OK</v>
      </c>
      <c r="Q196" s="17">
        <f t="shared" si="139"/>
        <v>8.3333333333334147E-3</v>
      </c>
      <c r="R196" s="17">
        <f t="shared" si="140"/>
        <v>1.388888888888884E-3</v>
      </c>
      <c r="S196" s="17">
        <f t="shared" si="141"/>
        <v>9.7222222222222987E-3</v>
      </c>
      <c r="T196" s="17">
        <f t="shared" si="143"/>
        <v>6.9444444444444198E-4</v>
      </c>
      <c r="U196" s="18">
        <v>6.3</v>
      </c>
      <c r="V196" s="18">
        <f>INDEX('Počty dní'!F:J,MATCH(E196,'Počty dní'!H:H,0),4)</f>
        <v>47</v>
      </c>
      <c r="W196" s="88">
        <f t="shared" si="142"/>
        <v>296.09999999999997</v>
      </c>
      <c r="Z196" s="20"/>
      <c r="AA196" s="20"/>
    </row>
    <row r="197" spans="1:27" x14ac:dyDescent="0.25">
      <c r="A197" s="80">
        <v>415</v>
      </c>
      <c r="B197" s="18">
        <v>4115</v>
      </c>
      <c r="C197" s="18" t="s">
        <v>21</v>
      </c>
      <c r="D197" s="18"/>
      <c r="E197" s="81" t="str">
        <f>CONCATENATE(C197,D197)</f>
        <v>X</v>
      </c>
      <c r="F197" s="18" t="s">
        <v>87</v>
      </c>
      <c r="G197" s="220">
        <v>13</v>
      </c>
      <c r="H197" s="18" t="str">
        <f>CONCATENATE(F197,"/",G197)</f>
        <v>XXX332/13</v>
      </c>
      <c r="I197" s="94" t="s">
        <v>28</v>
      </c>
      <c r="J197" s="83" t="s">
        <v>28</v>
      </c>
      <c r="K197" s="84">
        <v>0.6333333333333333</v>
      </c>
      <c r="L197" s="95">
        <v>0.63541666666666663</v>
      </c>
      <c r="M197" s="96" t="s">
        <v>126</v>
      </c>
      <c r="N197" s="95">
        <v>0.6430555555555556</v>
      </c>
      <c r="O197" s="96" t="s">
        <v>125</v>
      </c>
      <c r="P197" s="18" t="str">
        <f t="shared" si="138"/>
        <v>OK</v>
      </c>
      <c r="Q197" s="17">
        <f t="shared" si="139"/>
        <v>7.6388888888889728E-3</v>
      </c>
      <c r="R197" s="17">
        <f t="shared" si="140"/>
        <v>2.0833333333333259E-3</v>
      </c>
      <c r="S197" s="17">
        <f t="shared" si="141"/>
        <v>9.7222222222222987E-3</v>
      </c>
      <c r="T197" s="17">
        <f t="shared" si="143"/>
        <v>2.1527777777777701E-2</v>
      </c>
      <c r="U197" s="18">
        <v>6.3</v>
      </c>
      <c r="V197" s="18">
        <f>INDEX('Počty dní'!F:J,MATCH(E197,'Počty dní'!H:H,0),4)</f>
        <v>47</v>
      </c>
      <c r="W197" s="88">
        <f>V197*U197</f>
        <v>296.09999999999997</v>
      </c>
      <c r="Z197" s="20"/>
      <c r="AA197" s="20"/>
    </row>
    <row r="198" spans="1:27" x14ac:dyDescent="0.25">
      <c r="A198" s="80">
        <v>415</v>
      </c>
      <c r="B198" s="18">
        <v>4115</v>
      </c>
      <c r="C198" s="18" t="s">
        <v>21</v>
      </c>
      <c r="D198" s="18"/>
      <c r="E198" s="81" t="str">
        <f t="shared" si="136"/>
        <v>X</v>
      </c>
      <c r="F198" s="18" t="s">
        <v>87</v>
      </c>
      <c r="G198" s="220">
        <v>16</v>
      </c>
      <c r="H198" s="18" t="str">
        <f t="shared" si="137"/>
        <v>XXX332/16</v>
      </c>
      <c r="I198" s="94" t="s">
        <v>28</v>
      </c>
      <c r="J198" s="83" t="s">
        <v>28</v>
      </c>
      <c r="K198" s="84">
        <v>0.64374999999999993</v>
      </c>
      <c r="L198" s="95">
        <v>0.64513888888888882</v>
      </c>
      <c r="M198" s="96" t="s">
        <v>125</v>
      </c>
      <c r="N198" s="95">
        <v>0.66180555555555554</v>
      </c>
      <c r="O198" s="96" t="s">
        <v>127</v>
      </c>
      <c r="P198" s="18" t="str">
        <f t="shared" si="138"/>
        <v>OK</v>
      </c>
      <c r="Q198" s="17">
        <f t="shared" si="139"/>
        <v>1.6666666666666718E-2</v>
      </c>
      <c r="R198" s="17">
        <f t="shared" si="140"/>
        <v>1.388888888888884E-3</v>
      </c>
      <c r="S198" s="17">
        <f t="shared" si="141"/>
        <v>1.8055555555555602E-2</v>
      </c>
      <c r="T198" s="17">
        <f t="shared" si="143"/>
        <v>6.9444444444433095E-4</v>
      </c>
      <c r="U198" s="18">
        <v>13.9</v>
      </c>
      <c r="V198" s="18">
        <f>INDEX('Počty dní'!F:J,MATCH(E198,'Počty dní'!H:H,0),4)</f>
        <v>47</v>
      </c>
      <c r="W198" s="88">
        <f t="shared" si="142"/>
        <v>653.30000000000007</v>
      </c>
      <c r="Z198" s="20"/>
      <c r="AA198" s="20"/>
    </row>
    <row r="199" spans="1:27" x14ac:dyDescent="0.25">
      <c r="A199" s="80">
        <v>415</v>
      </c>
      <c r="B199" s="18">
        <v>4115</v>
      </c>
      <c r="C199" s="18" t="s">
        <v>21</v>
      </c>
      <c r="D199" s="18"/>
      <c r="E199" s="81" t="str">
        <f t="shared" si="136"/>
        <v>X</v>
      </c>
      <c r="F199" s="18" t="s">
        <v>87</v>
      </c>
      <c r="G199" s="220">
        <v>15</v>
      </c>
      <c r="H199" s="18" t="str">
        <f t="shared" si="137"/>
        <v>XXX332/15</v>
      </c>
      <c r="I199" s="94" t="s">
        <v>28</v>
      </c>
      <c r="J199" s="83" t="s">
        <v>28</v>
      </c>
      <c r="K199" s="84">
        <v>0.66805555555555562</v>
      </c>
      <c r="L199" s="95">
        <v>0.67013888888888884</v>
      </c>
      <c r="M199" s="96" t="s">
        <v>127</v>
      </c>
      <c r="N199" s="95">
        <v>0.68472222222222223</v>
      </c>
      <c r="O199" s="96" t="s">
        <v>125</v>
      </c>
      <c r="P199" s="18" t="str">
        <f t="shared" si="138"/>
        <v>OK</v>
      </c>
      <c r="Q199" s="17">
        <f t="shared" si="139"/>
        <v>1.4583333333333393E-2</v>
      </c>
      <c r="R199" s="17">
        <f t="shared" si="140"/>
        <v>2.0833333333332149E-3</v>
      </c>
      <c r="S199" s="17">
        <f t="shared" si="141"/>
        <v>1.6666666666666607E-2</v>
      </c>
      <c r="T199" s="17">
        <f t="shared" si="143"/>
        <v>6.2500000000000888E-3</v>
      </c>
      <c r="U199" s="18">
        <v>10.8</v>
      </c>
      <c r="V199" s="18">
        <f>INDEX('Počty dní'!F:J,MATCH(E199,'Počty dní'!H:H,0),4)</f>
        <v>47</v>
      </c>
      <c r="W199" s="88">
        <f>V199*U199</f>
        <v>507.6</v>
      </c>
      <c r="Z199" s="20"/>
      <c r="AA199" s="20"/>
    </row>
    <row r="200" spans="1:27" x14ac:dyDescent="0.25">
      <c r="A200" s="80">
        <v>415</v>
      </c>
      <c r="B200" s="18">
        <v>4115</v>
      </c>
      <c r="C200" s="18" t="s">
        <v>21</v>
      </c>
      <c r="D200" s="18"/>
      <c r="E200" s="81" t="str">
        <f t="shared" si="136"/>
        <v>X</v>
      </c>
      <c r="F200" s="18" t="s">
        <v>87</v>
      </c>
      <c r="G200" s="220">
        <v>18</v>
      </c>
      <c r="H200" s="18" t="str">
        <f t="shared" si="137"/>
        <v>XXX332/18</v>
      </c>
      <c r="I200" s="94" t="s">
        <v>28</v>
      </c>
      <c r="J200" s="83" t="s">
        <v>28</v>
      </c>
      <c r="K200" s="84">
        <v>0.68541666666666667</v>
      </c>
      <c r="L200" s="95">
        <v>0.68680555555555556</v>
      </c>
      <c r="M200" s="96" t="s">
        <v>125</v>
      </c>
      <c r="N200" s="95">
        <v>0.69513888888888886</v>
      </c>
      <c r="O200" s="96" t="s">
        <v>126</v>
      </c>
      <c r="P200" s="18" t="str">
        <f t="shared" si="138"/>
        <v>OK</v>
      </c>
      <c r="Q200" s="17">
        <f t="shared" si="139"/>
        <v>8.3333333333333037E-3</v>
      </c>
      <c r="R200" s="17">
        <f t="shared" si="140"/>
        <v>1.388888888888884E-3</v>
      </c>
      <c r="S200" s="17">
        <f t="shared" si="141"/>
        <v>9.7222222222221877E-3</v>
      </c>
      <c r="T200" s="17">
        <f t="shared" si="143"/>
        <v>6.9444444444444198E-4</v>
      </c>
      <c r="U200" s="18">
        <v>6.3</v>
      </c>
      <c r="V200" s="18">
        <f>INDEX('Počty dní'!F:J,MATCH(E200,'Počty dní'!H:H,0),4)</f>
        <v>47</v>
      </c>
      <c r="W200" s="88">
        <f t="shared" si="142"/>
        <v>296.09999999999997</v>
      </c>
      <c r="Z200" s="20"/>
      <c r="AA200" s="20"/>
    </row>
    <row r="201" spans="1:27" ht="15.75" thickBot="1" x14ac:dyDescent="0.3">
      <c r="A201" s="80">
        <v>415</v>
      </c>
      <c r="B201" s="18">
        <v>4115</v>
      </c>
      <c r="C201" s="18" t="s">
        <v>21</v>
      </c>
      <c r="D201" s="18"/>
      <c r="E201" s="81" t="str">
        <f>CONCATENATE(C201,D201)</f>
        <v>X</v>
      </c>
      <c r="F201" s="18" t="s">
        <v>87</v>
      </c>
      <c r="G201" s="220">
        <v>17</v>
      </c>
      <c r="H201" s="18" t="str">
        <f>CONCATENATE(F201,"/",G201)</f>
        <v>XXX332/17</v>
      </c>
      <c r="I201" s="94" t="s">
        <v>28</v>
      </c>
      <c r="J201" s="83" t="s">
        <v>28</v>
      </c>
      <c r="K201" s="84">
        <v>0.71666666666666667</v>
      </c>
      <c r="L201" s="95">
        <v>0.71875</v>
      </c>
      <c r="M201" s="96" t="s">
        <v>126</v>
      </c>
      <c r="N201" s="95">
        <v>0.72638888888888886</v>
      </c>
      <c r="O201" s="96" t="s">
        <v>125</v>
      </c>
      <c r="P201" s="85"/>
      <c r="Q201" s="17">
        <f t="shared" si="139"/>
        <v>7.6388888888888618E-3</v>
      </c>
      <c r="R201" s="17">
        <f t="shared" si="140"/>
        <v>2.0833333333333259E-3</v>
      </c>
      <c r="S201" s="17">
        <f t="shared" si="141"/>
        <v>9.7222222222221877E-3</v>
      </c>
      <c r="T201" s="17">
        <f t="shared" si="143"/>
        <v>2.1527777777777812E-2</v>
      </c>
      <c r="U201" s="18">
        <v>6.3</v>
      </c>
      <c r="V201" s="18">
        <f>INDEX('Počty dní'!F:J,MATCH(E201,'Počty dní'!H:H,0),4)</f>
        <v>47</v>
      </c>
      <c r="W201" s="88">
        <f>V201*U201</f>
        <v>296.09999999999997</v>
      </c>
      <c r="Z201" s="20"/>
      <c r="AA201" s="20"/>
    </row>
    <row r="202" spans="1:27" ht="15.75" thickBot="1" x14ac:dyDescent="0.3">
      <c r="A202" s="69" t="str">
        <f ca="1">CONCATENATE(INDIRECT("R[-3]C[0]",FALSE),"celkem")</f>
        <v>415celkem</v>
      </c>
      <c r="B202" s="37"/>
      <c r="C202" s="37" t="str">
        <f ca="1">INDIRECT("R[-1]C[12]",FALSE)</f>
        <v>Batelov,Lovětín</v>
      </c>
      <c r="D202" s="38"/>
      <c r="E202" s="37"/>
      <c r="F202" s="38"/>
      <c r="G202" s="219"/>
      <c r="H202" s="39"/>
      <c r="I202" s="40"/>
      <c r="J202" s="41" t="str">
        <f ca="1">INDIRECT("R[-2]C[0]",FALSE)</f>
        <v>S</v>
      </c>
      <c r="K202" s="42"/>
      <c r="L202" s="59"/>
      <c r="M202" s="43"/>
      <c r="N202" s="59"/>
      <c r="O202" s="44"/>
      <c r="P202" s="37"/>
      <c r="Q202" s="45">
        <f>SUM(Q184:Q201)</f>
        <v>0.19652777777777786</v>
      </c>
      <c r="R202" s="45">
        <f t="shared" ref="R202:T202" si="144">SUM(R184:R201)</f>
        <v>2.9861111111111061E-2</v>
      </c>
      <c r="S202" s="45">
        <f t="shared" si="144"/>
        <v>0.22638888888888892</v>
      </c>
      <c r="T202" s="45">
        <f t="shared" si="144"/>
        <v>0.31458333333333327</v>
      </c>
      <c r="U202" s="46">
        <f>SUM(U184:U201)</f>
        <v>149.70000000000002</v>
      </c>
      <c r="V202" s="47"/>
      <c r="W202" s="48">
        <f>SUM(W184:W201)</f>
        <v>7035.9000000000015</v>
      </c>
      <c r="Z202" s="20"/>
      <c r="AA202" s="20"/>
    </row>
    <row r="203" spans="1:27" x14ac:dyDescent="0.25">
      <c r="A203" s="70"/>
      <c r="D203" s="49"/>
      <c r="F203" s="49"/>
      <c r="H203" s="50"/>
      <c r="I203" s="51"/>
      <c r="J203" s="52"/>
      <c r="K203" s="53"/>
      <c r="L203" s="60"/>
      <c r="M203" s="54"/>
      <c r="N203" s="60"/>
      <c r="O203" s="55"/>
      <c r="Q203" s="56"/>
      <c r="R203" s="56"/>
      <c r="S203" s="56"/>
      <c r="T203" s="56"/>
      <c r="U203" s="53"/>
      <c r="W203" s="53"/>
      <c r="Z203" s="20"/>
      <c r="AA203" s="20"/>
    </row>
    <row r="204" spans="1:27" ht="15.75" thickBot="1" x14ac:dyDescent="0.3">
      <c r="I204" s="20"/>
      <c r="J204" s="20"/>
      <c r="K204" s="20"/>
      <c r="Z204" s="20"/>
      <c r="AA204" s="20"/>
    </row>
    <row r="205" spans="1:27" x14ac:dyDescent="0.25">
      <c r="A205" s="72">
        <v>416</v>
      </c>
      <c r="B205" s="57">
        <v>4116</v>
      </c>
      <c r="C205" s="57" t="s">
        <v>21</v>
      </c>
      <c r="D205" s="57"/>
      <c r="E205" s="73" t="str">
        <f>CONCATENATE(C205,D205)</f>
        <v>X</v>
      </c>
      <c r="F205" s="57" t="s">
        <v>89</v>
      </c>
      <c r="G205" s="223">
        <v>2</v>
      </c>
      <c r="H205" s="57" t="str">
        <f>CONCATENATE(F205,"/",G205)</f>
        <v>XXX331/2</v>
      </c>
      <c r="I205" s="93" t="s">
        <v>28</v>
      </c>
      <c r="J205" s="93" t="s">
        <v>27</v>
      </c>
      <c r="K205" s="76">
        <v>0.18194444444444444</v>
      </c>
      <c r="L205" s="97">
        <v>0.18402777777777779</v>
      </c>
      <c r="M205" s="102" t="s">
        <v>129</v>
      </c>
      <c r="N205" s="97">
        <v>0.21666666666666667</v>
      </c>
      <c r="O205" s="78" t="s">
        <v>26</v>
      </c>
      <c r="P205" s="57" t="str">
        <f t="shared" ref="P205:P212" si="145">IF(M206=O205,"OK","POZOR")</f>
        <v>OK</v>
      </c>
      <c r="Q205" s="58">
        <f t="shared" ref="Q205:Q211" si="146">IF(ISNUMBER(G205),N205-L205,IF(F205="přejezd",N205-L205,0))</f>
        <v>3.2638888888888884E-2</v>
      </c>
      <c r="R205" s="58">
        <f t="shared" ref="R205:R211" si="147">IF(ISNUMBER(G205),L205-K205,0)</f>
        <v>2.0833333333333537E-3</v>
      </c>
      <c r="S205" s="58">
        <f t="shared" ref="S205:S211" si="148">Q205+R205</f>
        <v>3.4722222222222238E-2</v>
      </c>
      <c r="T205" s="58"/>
      <c r="U205" s="57">
        <v>29.1</v>
      </c>
      <c r="V205" s="57">
        <f>INDEX('Počty dní'!F:J,MATCH(E205,'Počty dní'!H:H,0),4)</f>
        <v>47</v>
      </c>
      <c r="W205" s="79">
        <f>V205*U205</f>
        <v>1367.7</v>
      </c>
      <c r="Z205" s="20"/>
      <c r="AA205" s="20"/>
    </row>
    <row r="206" spans="1:27" x14ac:dyDescent="0.25">
      <c r="A206" s="80">
        <v>416</v>
      </c>
      <c r="B206" s="18">
        <v>4116</v>
      </c>
      <c r="C206" s="18" t="s">
        <v>21</v>
      </c>
      <c r="D206" s="18"/>
      <c r="E206" s="81" t="str">
        <f t="shared" ref="E206:E214" si="149">CONCATENATE(C206,D206)</f>
        <v>X</v>
      </c>
      <c r="F206" s="18" t="s">
        <v>89</v>
      </c>
      <c r="G206" s="220">
        <v>5</v>
      </c>
      <c r="H206" s="18" t="str">
        <f t="shared" ref="H206:H214" si="150">CONCATENATE(F206,"/",G206)</f>
        <v>XXX331/5</v>
      </c>
      <c r="I206" s="94" t="s">
        <v>28</v>
      </c>
      <c r="J206" s="94" t="s">
        <v>27</v>
      </c>
      <c r="K206" s="84">
        <v>0.23958333333333334</v>
      </c>
      <c r="L206" s="95">
        <v>0.24166666666666667</v>
      </c>
      <c r="M206" s="86" t="s">
        <v>26</v>
      </c>
      <c r="N206" s="95">
        <v>0.26597222222222222</v>
      </c>
      <c r="O206" s="96" t="s">
        <v>130</v>
      </c>
      <c r="P206" s="18" t="str">
        <f t="shared" ref="P206:P211" si="151">IF(M207=O206,"OK","POZOR")</f>
        <v>OK</v>
      </c>
      <c r="Q206" s="17">
        <f t="shared" si="146"/>
        <v>2.4305555555555552E-2</v>
      </c>
      <c r="R206" s="17">
        <f t="shared" si="147"/>
        <v>2.0833333333333259E-3</v>
      </c>
      <c r="S206" s="17">
        <f t="shared" si="148"/>
        <v>2.6388888888888878E-2</v>
      </c>
      <c r="T206" s="17">
        <f t="shared" ref="T206:T211" si="152">K206-N205</f>
        <v>2.2916666666666669E-2</v>
      </c>
      <c r="U206" s="18">
        <v>22</v>
      </c>
      <c r="V206" s="18">
        <f>INDEX('Počty dní'!F:J,MATCH(E206,'Počty dní'!H:H,0),4)</f>
        <v>47</v>
      </c>
      <c r="W206" s="88">
        <f t="shared" ref="W206:W214" si="153">V206*U206</f>
        <v>1034</v>
      </c>
      <c r="Z206" s="20"/>
      <c r="AA206" s="20"/>
    </row>
    <row r="207" spans="1:27" x14ac:dyDescent="0.25">
      <c r="A207" s="80">
        <v>416</v>
      </c>
      <c r="B207" s="18">
        <v>4116</v>
      </c>
      <c r="C207" s="18" t="s">
        <v>21</v>
      </c>
      <c r="D207" s="18"/>
      <c r="E207" s="81" t="str">
        <f t="shared" si="149"/>
        <v>X</v>
      </c>
      <c r="F207" s="18" t="s">
        <v>89</v>
      </c>
      <c r="G207" s="220">
        <v>6</v>
      </c>
      <c r="H207" s="18" t="str">
        <f t="shared" si="150"/>
        <v>XXX331/6</v>
      </c>
      <c r="I207" s="94" t="s">
        <v>27</v>
      </c>
      <c r="J207" s="94" t="s">
        <v>27</v>
      </c>
      <c r="K207" s="84">
        <v>0.27291666666666664</v>
      </c>
      <c r="L207" s="95">
        <v>0.27499999999999997</v>
      </c>
      <c r="M207" s="96" t="s">
        <v>130</v>
      </c>
      <c r="N207" s="95">
        <v>0.3</v>
      </c>
      <c r="O207" s="86" t="s">
        <v>26</v>
      </c>
      <c r="P207" s="18" t="str">
        <f t="shared" si="151"/>
        <v>OK</v>
      </c>
      <c r="Q207" s="17">
        <f t="shared" si="146"/>
        <v>2.5000000000000022E-2</v>
      </c>
      <c r="R207" s="17">
        <f t="shared" si="147"/>
        <v>2.0833333333333259E-3</v>
      </c>
      <c r="S207" s="17">
        <f t="shared" si="148"/>
        <v>2.7083333333333348E-2</v>
      </c>
      <c r="T207" s="17">
        <f t="shared" si="152"/>
        <v>6.9444444444444198E-3</v>
      </c>
      <c r="U207" s="18">
        <v>22</v>
      </c>
      <c r="V207" s="18">
        <f>INDEX('Počty dní'!F:J,MATCH(E207,'Počty dní'!H:H,0),4)</f>
        <v>47</v>
      </c>
      <c r="W207" s="88">
        <f t="shared" si="153"/>
        <v>1034</v>
      </c>
      <c r="Z207" s="20"/>
      <c r="AA207" s="20"/>
    </row>
    <row r="208" spans="1:27" x14ac:dyDescent="0.25">
      <c r="A208" s="80">
        <v>416</v>
      </c>
      <c r="B208" s="18">
        <v>4116</v>
      </c>
      <c r="C208" s="18" t="s">
        <v>21</v>
      </c>
      <c r="D208" s="18"/>
      <c r="E208" s="81" t="str">
        <f t="shared" si="149"/>
        <v>X</v>
      </c>
      <c r="F208" s="18" t="s">
        <v>89</v>
      </c>
      <c r="G208" s="220">
        <v>11</v>
      </c>
      <c r="H208" s="18" t="str">
        <f t="shared" si="150"/>
        <v>XXX331/11</v>
      </c>
      <c r="I208" s="94" t="s">
        <v>28</v>
      </c>
      <c r="J208" s="94" t="s">
        <v>27</v>
      </c>
      <c r="K208" s="84">
        <v>0.44791666666666669</v>
      </c>
      <c r="L208" s="95">
        <v>0.45</v>
      </c>
      <c r="M208" s="86" t="s">
        <v>26</v>
      </c>
      <c r="N208" s="95">
        <v>0.4826388888888889</v>
      </c>
      <c r="O208" s="96" t="s">
        <v>129</v>
      </c>
      <c r="P208" s="18" t="str">
        <f t="shared" si="151"/>
        <v>OK</v>
      </c>
      <c r="Q208" s="17">
        <f t="shared" si="146"/>
        <v>3.2638888888888884E-2</v>
      </c>
      <c r="R208" s="17">
        <f t="shared" si="147"/>
        <v>2.0833333333333259E-3</v>
      </c>
      <c r="S208" s="17">
        <f t="shared" si="148"/>
        <v>3.472222222222221E-2</v>
      </c>
      <c r="T208" s="17">
        <f t="shared" si="152"/>
        <v>0.1479166666666667</v>
      </c>
      <c r="U208" s="18">
        <v>29.6</v>
      </c>
      <c r="V208" s="18">
        <f>INDEX('Počty dní'!F:J,MATCH(E208,'Počty dní'!H:H,0),4)</f>
        <v>47</v>
      </c>
      <c r="W208" s="88">
        <f t="shared" si="153"/>
        <v>1391.2</v>
      </c>
      <c r="Z208" s="20"/>
      <c r="AA208" s="20"/>
    </row>
    <row r="209" spans="1:27" x14ac:dyDescent="0.25">
      <c r="A209" s="80">
        <v>416</v>
      </c>
      <c r="B209" s="18">
        <v>4116</v>
      </c>
      <c r="C209" s="18" t="s">
        <v>21</v>
      </c>
      <c r="D209" s="18"/>
      <c r="E209" s="81" t="str">
        <f t="shared" si="149"/>
        <v>X</v>
      </c>
      <c r="F209" s="18" t="s">
        <v>89</v>
      </c>
      <c r="G209" s="220">
        <v>14</v>
      </c>
      <c r="H209" s="18" t="str">
        <f t="shared" si="150"/>
        <v>XXX331/14</v>
      </c>
      <c r="I209" s="94" t="s">
        <v>28</v>
      </c>
      <c r="J209" s="94" t="s">
        <v>27</v>
      </c>
      <c r="K209" s="84">
        <v>0.51527777777777783</v>
      </c>
      <c r="L209" s="95">
        <v>0.51736111111111105</v>
      </c>
      <c r="M209" s="96" t="s">
        <v>129</v>
      </c>
      <c r="N209" s="95">
        <v>0.54999999999999993</v>
      </c>
      <c r="O209" s="86" t="s">
        <v>26</v>
      </c>
      <c r="P209" s="18" t="str">
        <f t="shared" si="151"/>
        <v>OK</v>
      </c>
      <c r="Q209" s="17">
        <f t="shared" si="146"/>
        <v>3.2638888888888884E-2</v>
      </c>
      <c r="R209" s="17">
        <f t="shared" si="147"/>
        <v>2.0833333333332149E-3</v>
      </c>
      <c r="S209" s="17">
        <f t="shared" si="148"/>
        <v>3.4722222222222099E-2</v>
      </c>
      <c r="T209" s="17">
        <f t="shared" si="152"/>
        <v>3.2638888888888939E-2</v>
      </c>
      <c r="U209" s="18">
        <v>29.1</v>
      </c>
      <c r="V209" s="18">
        <f>INDEX('Počty dní'!F:J,MATCH(E209,'Počty dní'!H:H,0),4)</f>
        <v>47</v>
      </c>
      <c r="W209" s="88">
        <f t="shared" si="153"/>
        <v>1367.7</v>
      </c>
      <c r="Z209" s="20"/>
      <c r="AA209" s="20"/>
    </row>
    <row r="210" spans="1:27" x14ac:dyDescent="0.25">
      <c r="A210" s="80">
        <v>416</v>
      </c>
      <c r="B210" s="18">
        <v>4116</v>
      </c>
      <c r="C210" s="18" t="s">
        <v>21</v>
      </c>
      <c r="D210" s="18"/>
      <c r="E210" s="81" t="str">
        <f>CONCATENATE(C210,D210)</f>
        <v>X</v>
      </c>
      <c r="F210" s="18" t="s">
        <v>89</v>
      </c>
      <c r="G210" s="220">
        <v>19</v>
      </c>
      <c r="H210" s="18" t="str">
        <f>CONCATENATE(F210,"/",G210)</f>
        <v>XXX331/19</v>
      </c>
      <c r="I210" s="94" t="s">
        <v>27</v>
      </c>
      <c r="J210" s="94" t="s">
        <v>27</v>
      </c>
      <c r="K210" s="84">
        <v>0.61111111111111105</v>
      </c>
      <c r="L210" s="95">
        <v>0.6166666666666667</v>
      </c>
      <c r="M210" s="86" t="s">
        <v>26</v>
      </c>
      <c r="N210" s="95">
        <v>0.64166666666666672</v>
      </c>
      <c r="O210" s="96" t="s">
        <v>130</v>
      </c>
      <c r="P210" s="18" t="str">
        <f t="shared" si="151"/>
        <v>OK</v>
      </c>
      <c r="Q210" s="17">
        <f t="shared" si="146"/>
        <v>2.5000000000000022E-2</v>
      </c>
      <c r="R210" s="17">
        <f t="shared" si="147"/>
        <v>5.5555555555556468E-3</v>
      </c>
      <c r="S210" s="17">
        <f t="shared" si="148"/>
        <v>3.0555555555555669E-2</v>
      </c>
      <c r="T210" s="17">
        <f t="shared" si="152"/>
        <v>6.1111111111111116E-2</v>
      </c>
      <c r="U210" s="18">
        <v>22.5</v>
      </c>
      <c r="V210" s="18">
        <f>INDEX('Počty dní'!F:J,MATCH(E210,'Počty dní'!H:H,0),4)</f>
        <v>47</v>
      </c>
      <c r="W210" s="88">
        <f>V210*U210</f>
        <v>1057.5</v>
      </c>
      <c r="Z210" s="20"/>
      <c r="AA210" s="20"/>
    </row>
    <row r="211" spans="1:27" x14ac:dyDescent="0.25">
      <c r="A211" s="80">
        <v>416</v>
      </c>
      <c r="B211" s="18">
        <v>4116</v>
      </c>
      <c r="C211" s="18" t="s">
        <v>21</v>
      </c>
      <c r="D211" s="18"/>
      <c r="E211" s="81" t="str">
        <f>CONCATENATE(C211,D211)</f>
        <v>X</v>
      </c>
      <c r="F211" s="18" t="s">
        <v>89</v>
      </c>
      <c r="G211" s="220">
        <v>20</v>
      </c>
      <c r="H211" s="18" t="str">
        <f>CONCATENATE(F211,"/",G211)</f>
        <v>XXX331/20</v>
      </c>
      <c r="I211" s="94" t="s">
        <v>28</v>
      </c>
      <c r="J211" s="94" t="s">
        <v>27</v>
      </c>
      <c r="K211" s="84">
        <v>0.64930555555555558</v>
      </c>
      <c r="L211" s="95">
        <v>0.65</v>
      </c>
      <c r="M211" s="96" t="s">
        <v>130</v>
      </c>
      <c r="N211" s="95">
        <v>0.67499999999999993</v>
      </c>
      <c r="O211" s="86" t="s">
        <v>26</v>
      </c>
      <c r="P211" s="18" t="str">
        <f t="shared" si="151"/>
        <v>OK</v>
      </c>
      <c r="Q211" s="17">
        <f t="shared" si="146"/>
        <v>2.4999999999999911E-2</v>
      </c>
      <c r="R211" s="17">
        <f t="shared" si="147"/>
        <v>6.9444444444444198E-4</v>
      </c>
      <c r="S211" s="17">
        <f t="shared" si="148"/>
        <v>2.5694444444444353E-2</v>
      </c>
      <c r="T211" s="17">
        <f t="shared" si="152"/>
        <v>7.6388888888888618E-3</v>
      </c>
      <c r="U211" s="18">
        <v>22</v>
      </c>
      <c r="V211" s="18">
        <f>INDEX('Počty dní'!F:J,MATCH(E211,'Počty dní'!H:H,0),4)</f>
        <v>47</v>
      </c>
      <c r="W211" s="88">
        <f>V211*U211</f>
        <v>1034</v>
      </c>
      <c r="Z211" s="20"/>
      <c r="AA211" s="20"/>
    </row>
    <row r="212" spans="1:27" x14ac:dyDescent="0.25">
      <c r="A212" s="80">
        <v>416</v>
      </c>
      <c r="B212" s="18">
        <v>4116</v>
      </c>
      <c r="C212" s="18" t="s">
        <v>21</v>
      </c>
      <c r="D212" s="18"/>
      <c r="E212" s="81" t="str">
        <f>CONCATENATE(C212,D212)</f>
        <v>X</v>
      </c>
      <c r="F212" s="18" t="s">
        <v>89</v>
      </c>
      <c r="G212" s="220">
        <v>23</v>
      </c>
      <c r="H212" s="18" t="str">
        <f>CONCATENATE(F212,"/",G212)</f>
        <v>XXX331/23</v>
      </c>
      <c r="I212" s="94" t="s">
        <v>28</v>
      </c>
      <c r="J212" s="94" t="s">
        <v>27</v>
      </c>
      <c r="K212" s="84">
        <v>0.69652777777777775</v>
      </c>
      <c r="L212" s="95">
        <v>0.70000000000000007</v>
      </c>
      <c r="M212" s="86" t="s">
        <v>26</v>
      </c>
      <c r="N212" s="95">
        <v>0.72499999999999998</v>
      </c>
      <c r="O212" s="96" t="s">
        <v>130</v>
      </c>
      <c r="P212" s="18" t="str">
        <f t="shared" si="145"/>
        <v>OK</v>
      </c>
      <c r="Q212" s="17">
        <f t="shared" ref="Q212" si="154">IF(ISNUMBER(G212),N212-L212,IF(F212="přejezd",N212-L212,0))</f>
        <v>2.4999999999999911E-2</v>
      </c>
      <c r="R212" s="17">
        <f t="shared" ref="R212" si="155">IF(ISNUMBER(G212),L212-K212,0)</f>
        <v>3.4722222222223209E-3</v>
      </c>
      <c r="S212" s="17">
        <f t="shared" ref="S212" si="156">Q212+R212</f>
        <v>2.8472222222222232E-2</v>
      </c>
      <c r="T212" s="17">
        <f t="shared" ref="T212" si="157">K212-N211</f>
        <v>2.1527777777777812E-2</v>
      </c>
      <c r="U212" s="18">
        <v>22.5</v>
      </c>
      <c r="V212" s="18">
        <f>INDEX('Počty dní'!F:J,MATCH(E212,'Počty dní'!H:H,0),4)</f>
        <v>47</v>
      </c>
      <c r="W212" s="88">
        <f>V212*U212</f>
        <v>1057.5</v>
      </c>
      <c r="Z212" s="20"/>
      <c r="AA212" s="20"/>
    </row>
    <row r="213" spans="1:27" x14ac:dyDescent="0.25">
      <c r="A213" s="80">
        <v>416</v>
      </c>
      <c r="B213" s="18">
        <v>4116</v>
      </c>
      <c r="C213" s="18" t="s">
        <v>21</v>
      </c>
      <c r="D213" s="18"/>
      <c r="E213" s="81" t="str">
        <f>CONCATENATE(C213,D213)</f>
        <v>X</v>
      </c>
      <c r="F213" s="18" t="s">
        <v>89</v>
      </c>
      <c r="G213" s="220">
        <v>24</v>
      </c>
      <c r="H213" s="18" t="str">
        <f>CONCATENATE(F213,"/",G213)</f>
        <v>XXX331/24</v>
      </c>
      <c r="I213" s="94" t="s">
        <v>28</v>
      </c>
      <c r="J213" s="94" t="s">
        <v>27</v>
      </c>
      <c r="K213" s="84">
        <v>0.73263888888888884</v>
      </c>
      <c r="L213" s="95">
        <v>0.73333333333333339</v>
      </c>
      <c r="M213" s="96" t="s">
        <v>130</v>
      </c>
      <c r="N213" s="95">
        <v>0.7583333333333333</v>
      </c>
      <c r="O213" s="86" t="s">
        <v>26</v>
      </c>
      <c r="P213" s="18" t="str">
        <f t="shared" ref="P213" si="158">IF(M214=O213,"OK","POZOR")</f>
        <v>OK</v>
      </c>
      <c r="Q213" s="17">
        <f t="shared" ref="Q213" si="159">IF(ISNUMBER(G213),N213-L213,IF(F213="přejezd",N213-L213,0))</f>
        <v>2.4999999999999911E-2</v>
      </c>
      <c r="R213" s="17">
        <f t="shared" ref="R213" si="160">IF(ISNUMBER(G213),L213-K213,0)</f>
        <v>6.94444444444553E-4</v>
      </c>
      <c r="S213" s="17">
        <f t="shared" ref="S213" si="161">Q213+R213</f>
        <v>2.5694444444444464E-2</v>
      </c>
      <c r="T213" s="17">
        <f t="shared" ref="T213" si="162">K213-N212</f>
        <v>7.6388888888888618E-3</v>
      </c>
      <c r="U213" s="18">
        <v>22</v>
      </c>
      <c r="V213" s="18">
        <f>INDEX('Počty dní'!F:J,MATCH(E213,'Počty dní'!H:H,0),4)</f>
        <v>47</v>
      </c>
      <c r="W213" s="88">
        <f>V213*U213</f>
        <v>1034</v>
      </c>
      <c r="Z213" s="20"/>
      <c r="AA213" s="20"/>
    </row>
    <row r="214" spans="1:27" ht="15.75" thickBot="1" x14ac:dyDescent="0.3">
      <c r="A214" s="80">
        <v>416</v>
      </c>
      <c r="B214" s="18">
        <v>4116</v>
      </c>
      <c r="C214" s="18" t="s">
        <v>21</v>
      </c>
      <c r="D214" s="18"/>
      <c r="E214" s="81" t="str">
        <f t="shared" si="149"/>
        <v>X</v>
      </c>
      <c r="F214" s="18" t="s">
        <v>89</v>
      </c>
      <c r="G214" s="220">
        <v>25</v>
      </c>
      <c r="H214" s="18" t="str">
        <f t="shared" si="150"/>
        <v>XXX331/25</v>
      </c>
      <c r="I214" s="94" t="s">
        <v>28</v>
      </c>
      <c r="J214" s="94" t="s">
        <v>27</v>
      </c>
      <c r="K214" s="84">
        <v>0.77986111111111101</v>
      </c>
      <c r="L214" s="95">
        <v>0.78333333333333333</v>
      </c>
      <c r="M214" s="86" t="s">
        <v>26</v>
      </c>
      <c r="N214" s="95">
        <v>0.81527777777777777</v>
      </c>
      <c r="O214" s="96" t="s">
        <v>129</v>
      </c>
      <c r="P214" s="18"/>
      <c r="Q214" s="17">
        <f t="shared" ref="Q214" si="163">IF(ISNUMBER(G214),N214-L214,IF(F214="přejezd",N214-L214,0))</f>
        <v>3.1944444444444442E-2</v>
      </c>
      <c r="R214" s="17">
        <f t="shared" ref="R214" si="164">IF(ISNUMBER(G214),L214-K214,0)</f>
        <v>3.4722222222223209E-3</v>
      </c>
      <c r="S214" s="17">
        <f t="shared" ref="S214" si="165">Q214+R214</f>
        <v>3.5416666666666763E-2</v>
      </c>
      <c r="T214" s="17">
        <f t="shared" ref="T214" si="166">K214-N213</f>
        <v>2.1527777777777701E-2</v>
      </c>
      <c r="U214" s="18">
        <v>29.1</v>
      </c>
      <c r="V214" s="18">
        <f>INDEX('Počty dní'!F:J,MATCH(E214,'Počty dní'!H:H,0),4)</f>
        <v>47</v>
      </c>
      <c r="W214" s="88">
        <f t="shared" si="153"/>
        <v>1367.7</v>
      </c>
      <c r="Z214" s="20"/>
      <c r="AA214" s="20"/>
    </row>
    <row r="215" spans="1:27" ht="15.75" thickBot="1" x14ac:dyDescent="0.3">
      <c r="A215" s="69" t="str">
        <f ca="1">CONCATENATE(INDIRECT("R[-3]C[0]",FALSE),"celkem")</f>
        <v>416celkem</v>
      </c>
      <c r="B215" s="37"/>
      <c r="C215" s="37" t="str">
        <f ca="1">INDIRECT("R[-1]C[12]",FALSE)</f>
        <v>Batelov,,nám.</v>
      </c>
      <c r="D215" s="38"/>
      <c r="E215" s="37"/>
      <c r="F215" s="38"/>
      <c r="G215" s="219"/>
      <c r="H215" s="39"/>
      <c r="I215" s="40"/>
      <c r="J215" s="41" t="str">
        <f ca="1">INDIRECT("R[-2]C[0]",FALSE)</f>
        <v>V</v>
      </c>
      <c r="K215" s="42"/>
      <c r="L215" s="59"/>
      <c r="M215" s="43"/>
      <c r="N215" s="59"/>
      <c r="O215" s="44"/>
      <c r="P215" s="37"/>
      <c r="Q215" s="45">
        <f>SUM(Q205:Q214)</f>
        <v>0.27916666666666645</v>
      </c>
      <c r="R215" s="45">
        <f>SUM(R205:R214)</f>
        <v>2.430555555555583E-2</v>
      </c>
      <c r="S215" s="45">
        <f>SUM(S205:S214)</f>
        <v>0.30347222222222225</v>
      </c>
      <c r="T215" s="45">
        <f>SUM(T205:T214)</f>
        <v>0.32986111111111105</v>
      </c>
      <c r="U215" s="46">
        <f>SUM(U205:U214)</f>
        <v>249.89999999999998</v>
      </c>
      <c r="V215" s="47"/>
      <c r="W215" s="48">
        <f>SUM(W205:W214)</f>
        <v>11745.3</v>
      </c>
      <c r="Z215" s="20"/>
      <c r="AA215" s="20"/>
    </row>
    <row r="216" spans="1:27" x14ac:dyDescent="0.25">
      <c r="A216" s="70"/>
      <c r="D216" s="49"/>
      <c r="F216" s="49"/>
      <c r="H216" s="50"/>
      <c r="I216" s="51"/>
      <c r="J216" s="52"/>
      <c r="K216" s="53"/>
      <c r="L216" s="60"/>
      <c r="M216" s="54"/>
      <c r="N216" s="60"/>
      <c r="O216" s="55"/>
      <c r="Q216" s="56"/>
      <c r="R216" s="56"/>
      <c r="S216" s="56"/>
      <c r="T216" s="56"/>
      <c r="U216" s="53"/>
      <c r="W216" s="53"/>
      <c r="Z216" s="20"/>
      <c r="AA216" s="20"/>
    </row>
    <row r="217" spans="1:27" ht="15.75" thickBot="1" x14ac:dyDescent="0.3">
      <c r="Z217" s="20"/>
      <c r="AA217" s="20"/>
    </row>
    <row r="218" spans="1:27" x14ac:dyDescent="0.25">
      <c r="A218" s="72">
        <v>417</v>
      </c>
      <c r="B218" s="57">
        <v>4117</v>
      </c>
      <c r="C218" s="57" t="s">
        <v>21</v>
      </c>
      <c r="D218" s="57"/>
      <c r="E218" s="73" t="str">
        <f t="shared" ref="E218:E220" si="167">CONCATENATE(C218,D218)</f>
        <v>X</v>
      </c>
      <c r="F218" s="57" t="s">
        <v>63</v>
      </c>
      <c r="G218" s="217">
        <v>1</v>
      </c>
      <c r="H218" s="57" t="str">
        <f t="shared" ref="H218:H223" si="168">CONCATENATE(F218,"/",G218)</f>
        <v>XXX471/1</v>
      </c>
      <c r="I218" s="93" t="s">
        <v>28</v>
      </c>
      <c r="J218" s="75" t="s">
        <v>27</v>
      </c>
      <c r="K218" s="76">
        <v>0.17222222222222225</v>
      </c>
      <c r="L218" s="77">
        <v>0.17361111111111113</v>
      </c>
      <c r="M218" s="78" t="s">
        <v>65</v>
      </c>
      <c r="N218" s="77">
        <v>0.18680555555555556</v>
      </c>
      <c r="O218" s="57" t="s">
        <v>61</v>
      </c>
      <c r="P218" s="57" t="str">
        <f t="shared" ref="P218:P224" si="169">IF(M219=O218,"OK","POZOR")</f>
        <v>OK</v>
      </c>
      <c r="Q218" s="58">
        <f t="shared" ref="Q218:Q227" si="170">IF(ISNUMBER(G218),N218-L218,IF(F218="přejezd",N218-L218,0))</f>
        <v>1.3194444444444425E-2</v>
      </c>
      <c r="R218" s="58">
        <f t="shared" ref="R218:R227" si="171">IF(ISNUMBER(G218),L218-K218,0)</f>
        <v>1.388888888888884E-3</v>
      </c>
      <c r="S218" s="58">
        <f t="shared" ref="S218:S227" si="172">Q218+R218</f>
        <v>1.4583333333333309E-2</v>
      </c>
      <c r="T218" s="58"/>
      <c r="U218" s="57">
        <v>11.4</v>
      </c>
      <c r="V218" s="57">
        <f>INDEX('Počty dní'!F:J,MATCH(E218,'Počty dní'!H:H,0),4)</f>
        <v>47</v>
      </c>
      <c r="W218" s="79">
        <f t="shared" ref="W218:W223" si="173">V218*U218</f>
        <v>535.80000000000007</v>
      </c>
      <c r="Z218" s="20"/>
      <c r="AA218" s="20"/>
    </row>
    <row r="219" spans="1:27" x14ac:dyDescent="0.25">
      <c r="A219" s="80">
        <v>417</v>
      </c>
      <c r="B219" s="18">
        <v>4117</v>
      </c>
      <c r="C219" s="18" t="s">
        <v>21</v>
      </c>
      <c r="D219" s="18"/>
      <c r="E219" s="81" t="str">
        <f t="shared" si="167"/>
        <v>X</v>
      </c>
      <c r="F219" s="18" t="s">
        <v>63</v>
      </c>
      <c r="G219" s="218">
        <v>2</v>
      </c>
      <c r="H219" s="18" t="str">
        <f t="shared" si="168"/>
        <v>XXX471/2</v>
      </c>
      <c r="I219" s="94" t="s">
        <v>28</v>
      </c>
      <c r="J219" s="83" t="s">
        <v>27</v>
      </c>
      <c r="K219" s="84">
        <v>0.18680555555555556</v>
      </c>
      <c r="L219" s="85">
        <v>0.1875</v>
      </c>
      <c r="M219" s="18" t="s">
        <v>61</v>
      </c>
      <c r="N219" s="85">
        <v>0.21944444444444444</v>
      </c>
      <c r="O219" s="86" t="s">
        <v>64</v>
      </c>
      <c r="P219" s="18" t="str">
        <f t="shared" si="169"/>
        <v>OK</v>
      </c>
      <c r="Q219" s="17">
        <f t="shared" ref="Q219:Q224" si="174">IF(ISNUMBER(G219),N219-L219,IF(F219="přejezd",N219-L219,0))</f>
        <v>3.1944444444444442E-2</v>
      </c>
      <c r="R219" s="17">
        <f t="shared" ref="R219:R224" si="175">IF(ISNUMBER(G219),L219-K219,0)</f>
        <v>6.9444444444444198E-4</v>
      </c>
      <c r="S219" s="17">
        <f t="shared" ref="S219:S224" si="176">Q219+R219</f>
        <v>3.2638888888888884E-2</v>
      </c>
      <c r="T219" s="17">
        <f t="shared" ref="T219:T224" si="177">K219-N218</f>
        <v>0</v>
      </c>
      <c r="U219" s="18">
        <v>30.1</v>
      </c>
      <c r="V219" s="18">
        <f>INDEX('Počty dní'!F:J,MATCH(E219,'Počty dní'!H:H,0),4)</f>
        <v>47</v>
      </c>
      <c r="W219" s="88">
        <f t="shared" si="173"/>
        <v>1414.7</v>
      </c>
      <c r="Z219" s="20"/>
      <c r="AA219" s="20"/>
    </row>
    <row r="220" spans="1:27" x14ac:dyDescent="0.25">
      <c r="A220" s="80">
        <v>417</v>
      </c>
      <c r="B220" s="18">
        <v>4117</v>
      </c>
      <c r="C220" s="18" t="s">
        <v>21</v>
      </c>
      <c r="D220" s="18"/>
      <c r="E220" s="81" t="str">
        <f t="shared" si="167"/>
        <v>X</v>
      </c>
      <c r="F220" s="18" t="s">
        <v>63</v>
      </c>
      <c r="G220" s="218">
        <v>3</v>
      </c>
      <c r="H220" s="18" t="str">
        <f t="shared" si="168"/>
        <v>XXX471/3</v>
      </c>
      <c r="I220" s="94" t="s">
        <v>28</v>
      </c>
      <c r="J220" s="83" t="s">
        <v>27</v>
      </c>
      <c r="K220" s="84">
        <v>0.22083333333333333</v>
      </c>
      <c r="L220" s="85">
        <v>0.22222222222222221</v>
      </c>
      <c r="M220" s="86" t="s">
        <v>64</v>
      </c>
      <c r="N220" s="85">
        <v>0.25277777777777777</v>
      </c>
      <c r="O220" s="18" t="s">
        <v>66</v>
      </c>
      <c r="P220" s="18" t="str">
        <f t="shared" si="169"/>
        <v>OK</v>
      </c>
      <c r="Q220" s="17">
        <f t="shared" si="174"/>
        <v>3.0555555555555558E-2</v>
      </c>
      <c r="R220" s="17">
        <f t="shared" si="175"/>
        <v>1.388888888888884E-3</v>
      </c>
      <c r="S220" s="17">
        <f t="shared" si="176"/>
        <v>3.1944444444444442E-2</v>
      </c>
      <c r="T220" s="17">
        <f t="shared" si="177"/>
        <v>1.388888888888884E-3</v>
      </c>
      <c r="U220" s="18">
        <v>29.7</v>
      </c>
      <c r="V220" s="18">
        <f>INDEX('Počty dní'!F:J,MATCH(E220,'Počty dní'!H:H,0),4)</f>
        <v>47</v>
      </c>
      <c r="W220" s="88">
        <f t="shared" si="173"/>
        <v>1395.8999999999999</v>
      </c>
      <c r="Z220" s="20"/>
      <c r="AA220" s="20"/>
    </row>
    <row r="221" spans="1:27" x14ac:dyDescent="0.25">
      <c r="A221" s="80">
        <v>417</v>
      </c>
      <c r="B221" s="18">
        <v>4117</v>
      </c>
      <c r="C221" s="18" t="s">
        <v>21</v>
      </c>
      <c r="D221" s="18"/>
      <c r="E221" s="81" t="str">
        <f t="shared" ref="E221:E224" si="178">CONCATENATE(C221,D221)</f>
        <v>X</v>
      </c>
      <c r="F221" s="18" t="s">
        <v>67</v>
      </c>
      <c r="G221" s="218">
        <v>8</v>
      </c>
      <c r="H221" s="18" t="str">
        <f t="shared" si="168"/>
        <v>XXX470/8</v>
      </c>
      <c r="I221" s="94" t="s">
        <v>27</v>
      </c>
      <c r="J221" s="83" t="s">
        <v>27</v>
      </c>
      <c r="K221" s="84">
        <v>0.25277777777777777</v>
      </c>
      <c r="L221" s="85">
        <v>0.25625000000000003</v>
      </c>
      <c r="M221" s="86" t="s">
        <v>66</v>
      </c>
      <c r="N221" s="85">
        <v>0.28125</v>
      </c>
      <c r="O221" s="18" t="s">
        <v>26</v>
      </c>
      <c r="P221" s="18" t="str">
        <f t="shared" si="169"/>
        <v>OK</v>
      </c>
      <c r="Q221" s="17">
        <f t="shared" si="174"/>
        <v>2.4999999999999967E-2</v>
      </c>
      <c r="R221" s="17">
        <f t="shared" si="175"/>
        <v>3.4722222222222654E-3</v>
      </c>
      <c r="S221" s="17">
        <f t="shared" si="176"/>
        <v>2.8472222222222232E-2</v>
      </c>
      <c r="T221" s="17">
        <f t="shared" si="177"/>
        <v>0</v>
      </c>
      <c r="U221" s="18">
        <v>20.5</v>
      </c>
      <c r="V221" s="18">
        <f>INDEX('Počty dní'!F:J,MATCH(E221,'Počty dní'!H:H,0),4)</f>
        <v>47</v>
      </c>
      <c r="W221" s="88">
        <f t="shared" si="173"/>
        <v>963.5</v>
      </c>
      <c r="Z221" s="20"/>
      <c r="AA221" s="20"/>
    </row>
    <row r="222" spans="1:27" x14ac:dyDescent="0.25">
      <c r="A222" s="80">
        <v>417</v>
      </c>
      <c r="B222" s="18">
        <v>4117</v>
      </c>
      <c r="C222" s="18" t="s">
        <v>21</v>
      </c>
      <c r="D222" s="18"/>
      <c r="E222" s="81" t="str">
        <f t="shared" si="178"/>
        <v>X</v>
      </c>
      <c r="F222" s="18" t="s">
        <v>89</v>
      </c>
      <c r="G222" s="220">
        <v>9</v>
      </c>
      <c r="H222" s="18" t="str">
        <f t="shared" si="168"/>
        <v>XXX331/9</v>
      </c>
      <c r="I222" s="94" t="s">
        <v>28</v>
      </c>
      <c r="J222" s="94" t="s">
        <v>27</v>
      </c>
      <c r="K222" s="84">
        <v>0.32291666666666669</v>
      </c>
      <c r="L222" s="95">
        <v>0.32500000000000001</v>
      </c>
      <c r="M222" s="86" t="s">
        <v>26</v>
      </c>
      <c r="N222" s="95">
        <v>0.34861111111111115</v>
      </c>
      <c r="O222" s="96" t="s">
        <v>129</v>
      </c>
      <c r="P222" s="18" t="str">
        <f t="shared" si="169"/>
        <v>OK</v>
      </c>
      <c r="Q222" s="17">
        <f t="shared" si="174"/>
        <v>2.3611111111111138E-2</v>
      </c>
      <c r="R222" s="17">
        <f t="shared" si="175"/>
        <v>2.0833333333333259E-3</v>
      </c>
      <c r="S222" s="17">
        <f t="shared" si="176"/>
        <v>2.5694444444444464E-2</v>
      </c>
      <c r="T222" s="17">
        <f t="shared" si="177"/>
        <v>4.1666666666666685E-2</v>
      </c>
      <c r="U222" s="18">
        <v>22.1</v>
      </c>
      <c r="V222" s="18">
        <f>INDEX('Počty dní'!F:J,MATCH(E222,'Počty dní'!H:H,0),4)</f>
        <v>47</v>
      </c>
      <c r="W222" s="88">
        <f t="shared" si="173"/>
        <v>1038.7</v>
      </c>
      <c r="Z222" s="20"/>
      <c r="AA222" s="20"/>
    </row>
    <row r="223" spans="1:27" x14ac:dyDescent="0.25">
      <c r="A223" s="80">
        <v>417</v>
      </c>
      <c r="B223" s="18">
        <v>4117</v>
      </c>
      <c r="C223" s="18" t="s">
        <v>21</v>
      </c>
      <c r="D223" s="18"/>
      <c r="E223" s="81" t="str">
        <f t="shared" si="178"/>
        <v>X</v>
      </c>
      <c r="F223" s="18" t="s">
        <v>89</v>
      </c>
      <c r="G223" s="220">
        <v>12</v>
      </c>
      <c r="H223" s="18" t="str">
        <f t="shared" si="168"/>
        <v>XXX331/12</v>
      </c>
      <c r="I223" s="94" t="s">
        <v>28</v>
      </c>
      <c r="J223" s="94" t="s">
        <v>27</v>
      </c>
      <c r="K223" s="84">
        <v>0.34861111111111115</v>
      </c>
      <c r="L223" s="95">
        <v>0.35069444444444442</v>
      </c>
      <c r="M223" s="96" t="s">
        <v>129</v>
      </c>
      <c r="N223" s="95">
        <v>0.3833333333333333</v>
      </c>
      <c r="O223" s="86" t="s">
        <v>26</v>
      </c>
      <c r="P223" s="18" t="str">
        <f t="shared" si="169"/>
        <v>OK</v>
      </c>
      <c r="Q223" s="17">
        <f t="shared" si="174"/>
        <v>3.2638888888888884E-2</v>
      </c>
      <c r="R223" s="17">
        <f t="shared" si="175"/>
        <v>2.0833333333332704E-3</v>
      </c>
      <c r="S223" s="17">
        <f t="shared" si="176"/>
        <v>3.4722222222222154E-2</v>
      </c>
      <c r="T223" s="17">
        <f t="shared" si="177"/>
        <v>0</v>
      </c>
      <c r="U223" s="18">
        <v>29.1</v>
      </c>
      <c r="V223" s="18">
        <f>INDEX('Počty dní'!F:J,MATCH(E223,'Počty dní'!H:H,0),4)</f>
        <v>47</v>
      </c>
      <c r="W223" s="88">
        <f t="shared" si="173"/>
        <v>1367.7</v>
      </c>
      <c r="Z223" s="20"/>
      <c r="AA223" s="20"/>
    </row>
    <row r="224" spans="1:27" x14ac:dyDescent="0.25">
      <c r="A224" s="80">
        <v>417</v>
      </c>
      <c r="B224" s="18">
        <v>4117</v>
      </c>
      <c r="C224" s="18" t="s">
        <v>21</v>
      </c>
      <c r="D224" s="18"/>
      <c r="E224" s="81" t="str">
        <f t="shared" si="178"/>
        <v>X</v>
      </c>
      <c r="F224" s="18" t="s">
        <v>60</v>
      </c>
      <c r="G224" s="218">
        <v>3</v>
      </c>
      <c r="H224" s="18" t="s">
        <v>154</v>
      </c>
      <c r="I224" s="94" t="s">
        <v>28</v>
      </c>
      <c r="J224" s="83" t="s">
        <v>27</v>
      </c>
      <c r="K224" s="84">
        <v>0.53472222222222221</v>
      </c>
      <c r="L224" s="85">
        <v>0.53819444444444442</v>
      </c>
      <c r="M224" s="18" t="s">
        <v>26</v>
      </c>
      <c r="N224" s="85">
        <v>0.56041666666666667</v>
      </c>
      <c r="O224" s="18" t="s">
        <v>61</v>
      </c>
      <c r="P224" s="18" t="str">
        <f t="shared" si="169"/>
        <v>OK</v>
      </c>
      <c r="Q224" s="17">
        <f t="shared" si="174"/>
        <v>2.2222222222222254E-2</v>
      </c>
      <c r="R224" s="17">
        <f t="shared" si="175"/>
        <v>3.4722222222222099E-3</v>
      </c>
      <c r="S224" s="17">
        <f t="shared" si="176"/>
        <v>2.5694444444444464E-2</v>
      </c>
      <c r="T224" s="17">
        <f t="shared" si="177"/>
        <v>0.15138888888888891</v>
      </c>
      <c r="U224" s="18">
        <v>19.5</v>
      </c>
      <c r="V224" s="18">
        <v>205</v>
      </c>
      <c r="W224" s="88">
        <v>3997.5</v>
      </c>
      <c r="Z224" s="20"/>
      <c r="AA224" s="20"/>
    </row>
    <row r="225" spans="1:27" x14ac:dyDescent="0.25">
      <c r="A225" s="80">
        <v>417</v>
      </c>
      <c r="B225" s="18">
        <v>4117</v>
      </c>
      <c r="C225" s="18" t="s">
        <v>21</v>
      </c>
      <c r="D225" s="18"/>
      <c r="E225" s="81" t="str">
        <f>CONCATENATE(C225,D225)</f>
        <v>X</v>
      </c>
      <c r="F225" s="18" t="s">
        <v>63</v>
      </c>
      <c r="G225" s="218">
        <v>12</v>
      </c>
      <c r="H225" s="18" t="str">
        <f>CONCATENATE(F225,"/",G225)</f>
        <v>XXX471/12</v>
      </c>
      <c r="I225" s="94" t="s">
        <v>28</v>
      </c>
      <c r="J225" s="83" t="s">
        <v>27</v>
      </c>
      <c r="K225" s="84">
        <v>0.56041666666666667</v>
      </c>
      <c r="L225" s="85">
        <v>0.5625</v>
      </c>
      <c r="M225" s="18" t="s">
        <v>61</v>
      </c>
      <c r="N225" s="85">
        <v>0.60138888888888886</v>
      </c>
      <c r="O225" s="86" t="s">
        <v>64</v>
      </c>
      <c r="P225" s="18" t="str">
        <f>IF(M226=O225,"OK","POZOR")</f>
        <v>OK</v>
      </c>
      <c r="Q225" s="17">
        <f t="shared" si="170"/>
        <v>3.8888888888888862E-2</v>
      </c>
      <c r="R225" s="17">
        <f t="shared" si="171"/>
        <v>2.0833333333333259E-3</v>
      </c>
      <c r="S225" s="17">
        <f t="shared" si="172"/>
        <v>4.0972222222222188E-2</v>
      </c>
      <c r="T225" s="17">
        <f t="shared" ref="T225:T227" si="179">K225-N224</f>
        <v>0</v>
      </c>
      <c r="U225" s="18">
        <v>36.700000000000003</v>
      </c>
      <c r="V225" s="18">
        <f>INDEX('Počty dní'!F:J,MATCH(E225,'Počty dní'!H:H,0),4)</f>
        <v>47</v>
      </c>
      <c r="W225" s="88">
        <f>V225*U225</f>
        <v>1724.9</v>
      </c>
      <c r="Z225" s="20"/>
      <c r="AA225" s="20"/>
    </row>
    <row r="226" spans="1:27" x14ac:dyDescent="0.25">
      <c r="A226" s="80">
        <v>417</v>
      </c>
      <c r="B226" s="18">
        <v>4117</v>
      </c>
      <c r="C226" s="18" t="s">
        <v>21</v>
      </c>
      <c r="D226" s="18"/>
      <c r="E226" s="81" t="str">
        <f>CONCATENATE(C226,D226)</f>
        <v>X</v>
      </c>
      <c r="F226" s="18" t="s">
        <v>63</v>
      </c>
      <c r="G226" s="218">
        <v>15</v>
      </c>
      <c r="H226" s="18" t="str">
        <f>CONCATENATE(F226,"/",G226)</f>
        <v>XXX471/15</v>
      </c>
      <c r="I226" s="94" t="s">
        <v>28</v>
      </c>
      <c r="J226" s="83" t="s">
        <v>27</v>
      </c>
      <c r="K226" s="84">
        <v>0.6479166666666667</v>
      </c>
      <c r="L226" s="85">
        <v>0.65277777777777779</v>
      </c>
      <c r="M226" s="86" t="s">
        <v>64</v>
      </c>
      <c r="N226" s="85">
        <v>0.68472222222222223</v>
      </c>
      <c r="O226" s="18" t="s">
        <v>61</v>
      </c>
      <c r="P226" s="18" t="str">
        <f t="shared" ref="P226" si="180">IF(M227=O226,"OK","POZOR")</f>
        <v>OK</v>
      </c>
      <c r="Q226" s="17">
        <f t="shared" ref="Q226" si="181">IF(ISNUMBER(G226),N226-L226,IF(F226="přejezd",N226-L226,0))</f>
        <v>3.1944444444444442E-2</v>
      </c>
      <c r="R226" s="17">
        <f t="shared" ref="R226" si="182">IF(ISNUMBER(G226),L226-K226,0)</f>
        <v>4.8611111111110938E-3</v>
      </c>
      <c r="S226" s="17">
        <f t="shared" ref="S226" si="183">Q226+R226</f>
        <v>3.6805555555555536E-2</v>
      </c>
      <c r="T226" s="17">
        <f t="shared" ref="T226" si="184">K226-N225</f>
        <v>4.6527777777777835E-2</v>
      </c>
      <c r="U226" s="18">
        <v>30.1</v>
      </c>
      <c r="V226" s="18">
        <f>INDEX('Počty dní'!F:J,MATCH(E226,'Počty dní'!H:H,0),4)</f>
        <v>47</v>
      </c>
      <c r="W226" s="88">
        <f>V226*U226</f>
        <v>1414.7</v>
      </c>
      <c r="Z226" s="20"/>
      <c r="AA226" s="20"/>
    </row>
    <row r="227" spans="1:27" ht="15.75" thickBot="1" x14ac:dyDescent="0.3">
      <c r="A227" s="108">
        <v>417</v>
      </c>
      <c r="B227" s="63">
        <v>4117</v>
      </c>
      <c r="C227" s="63" t="s">
        <v>21</v>
      </c>
      <c r="D227" s="63"/>
      <c r="E227" s="109" t="str">
        <f>CONCATENATE(C227,D227)</f>
        <v>X</v>
      </c>
      <c r="F227" s="63" t="s">
        <v>63</v>
      </c>
      <c r="G227" s="225">
        <v>18</v>
      </c>
      <c r="H227" s="63" t="str">
        <f>CONCATENATE(F227,"/",G227)</f>
        <v>XXX471/18</v>
      </c>
      <c r="I227" s="110" t="s">
        <v>28</v>
      </c>
      <c r="J227" s="123" t="s">
        <v>27</v>
      </c>
      <c r="K227" s="111">
        <v>0.68611111111111101</v>
      </c>
      <c r="L227" s="113">
        <v>0.6875</v>
      </c>
      <c r="M227" s="63" t="s">
        <v>61</v>
      </c>
      <c r="N227" s="113">
        <v>0.7006944444444444</v>
      </c>
      <c r="O227" s="63" t="s">
        <v>65</v>
      </c>
      <c r="P227" s="63"/>
      <c r="Q227" s="62">
        <f t="shared" si="170"/>
        <v>1.3194444444444398E-2</v>
      </c>
      <c r="R227" s="62">
        <f t="shared" si="171"/>
        <v>1.388888888888995E-3</v>
      </c>
      <c r="S227" s="62">
        <f t="shared" si="172"/>
        <v>1.4583333333333393E-2</v>
      </c>
      <c r="T227" s="62">
        <f t="shared" si="179"/>
        <v>1.3888888888887729E-3</v>
      </c>
      <c r="U227" s="63">
        <v>11.4</v>
      </c>
      <c r="V227" s="63">
        <f>INDEX('Počty dní'!F:J,MATCH(E227,'Počty dní'!H:H,0),4)</f>
        <v>47</v>
      </c>
      <c r="W227" s="114">
        <f>V227*U227</f>
        <v>535.80000000000007</v>
      </c>
      <c r="Z227" s="20"/>
      <c r="AA227" s="20"/>
    </row>
    <row r="228" spans="1:27" ht="15.75" thickBot="1" x14ac:dyDescent="0.3">
      <c r="A228" s="69" t="str">
        <f ca="1">CONCATENATE(INDIRECT("R[-3]C[0]",FALSE),"celkem")</f>
        <v>417celkem</v>
      </c>
      <c r="B228" s="37"/>
      <c r="C228" s="37" t="str">
        <f ca="1">INDIRECT("R[-1]C[12]",FALSE)</f>
        <v>Chlum</v>
      </c>
      <c r="D228" s="38"/>
      <c r="E228" s="37"/>
      <c r="F228" s="38"/>
      <c r="G228" s="219"/>
      <c r="H228" s="39"/>
      <c r="I228" s="40"/>
      <c r="J228" s="41" t="str">
        <f ca="1">INDIRECT("R[-2]C[0]",FALSE)</f>
        <v>V</v>
      </c>
      <c r="K228" s="42"/>
      <c r="L228" s="59"/>
      <c r="M228" s="43"/>
      <c r="N228" s="59"/>
      <c r="O228" s="44"/>
      <c r="P228" s="37"/>
      <c r="Q228" s="45">
        <f>SUM(Q218:Q227)</f>
        <v>0.2631944444444444</v>
      </c>
      <c r="R228" s="45">
        <f t="shared" ref="R228:T228" si="185">SUM(R218:R227)</f>
        <v>2.2916666666666696E-2</v>
      </c>
      <c r="S228" s="45">
        <f t="shared" si="185"/>
        <v>0.28611111111111109</v>
      </c>
      <c r="T228" s="45">
        <f t="shared" si="185"/>
        <v>0.24236111111111108</v>
      </c>
      <c r="U228" s="46">
        <f>SUM(U218:U227)</f>
        <v>240.60000000000002</v>
      </c>
      <c r="V228" s="47"/>
      <c r="W228" s="48">
        <f>SUM(W218:W227)</f>
        <v>14389.199999999999</v>
      </c>
      <c r="Z228" s="20"/>
      <c r="AA228" s="20"/>
    </row>
    <row r="229" spans="1:27" x14ac:dyDescent="0.25">
      <c r="A229" s="70"/>
      <c r="D229" s="49"/>
      <c r="F229" s="49"/>
      <c r="H229" s="50"/>
      <c r="I229" s="51"/>
      <c r="J229" s="52"/>
      <c r="K229" s="53"/>
      <c r="L229" s="60"/>
      <c r="M229" s="54"/>
      <c r="N229" s="60"/>
      <c r="O229" s="55"/>
      <c r="Q229" s="56"/>
      <c r="R229" s="56"/>
      <c r="S229" s="56"/>
      <c r="T229" s="56"/>
      <c r="U229" s="53"/>
      <c r="W229" s="53"/>
      <c r="Z229" s="20"/>
      <c r="AA229" s="20"/>
    </row>
    <row r="230" spans="1:27" ht="15.75" thickBot="1" x14ac:dyDescent="0.3">
      <c r="Z230" s="20"/>
      <c r="AA230" s="20"/>
    </row>
    <row r="231" spans="1:27" x14ac:dyDescent="0.25">
      <c r="A231" s="72">
        <v>418</v>
      </c>
      <c r="B231" s="57">
        <v>4118</v>
      </c>
      <c r="C231" s="57" t="s">
        <v>21</v>
      </c>
      <c r="D231" s="57"/>
      <c r="E231" s="73" t="str">
        <f t="shared" ref="E231:E238" si="186">CONCATENATE(C231,D231)</f>
        <v>X</v>
      </c>
      <c r="F231" s="57" t="s">
        <v>67</v>
      </c>
      <c r="G231" s="217">
        <v>1</v>
      </c>
      <c r="H231" s="57" t="str">
        <f t="shared" ref="H231:H238" si="187">CONCATENATE(F231,"/",G231)</f>
        <v>XXX470/1</v>
      </c>
      <c r="I231" s="93" t="s">
        <v>28</v>
      </c>
      <c r="J231" s="75" t="s">
        <v>27</v>
      </c>
      <c r="K231" s="76">
        <v>0.19236111111111112</v>
      </c>
      <c r="L231" s="77">
        <v>0.19375000000000001</v>
      </c>
      <c r="M231" s="57" t="s">
        <v>68</v>
      </c>
      <c r="N231" s="77">
        <v>0.21249999999999999</v>
      </c>
      <c r="O231" s="78" t="s">
        <v>22</v>
      </c>
      <c r="P231" s="57" t="str">
        <f t="shared" ref="P231:P237" si="188">IF(M232=O231,"OK","POZOR")</f>
        <v>OK</v>
      </c>
      <c r="Q231" s="58">
        <f t="shared" ref="Q231:Q238" si="189">IF(ISNUMBER(G231),N231-L231,IF(F231="přejezd",N231-L231,0))</f>
        <v>1.8749999999999989E-2</v>
      </c>
      <c r="R231" s="58">
        <f t="shared" ref="R231:R238" si="190">IF(ISNUMBER(G231),L231-K231,0)</f>
        <v>1.388888888888884E-3</v>
      </c>
      <c r="S231" s="58">
        <f t="shared" ref="S231:S238" si="191">Q231+R231</f>
        <v>2.0138888888888873E-2</v>
      </c>
      <c r="T231" s="58"/>
      <c r="U231" s="57">
        <v>17.899999999999999</v>
      </c>
      <c r="V231" s="57">
        <f>INDEX('Počty dní'!F:J,MATCH(E231,'Počty dní'!H:H,0),4)</f>
        <v>47</v>
      </c>
      <c r="W231" s="79">
        <f t="shared" ref="W231:W238" si="192">V231*U231</f>
        <v>841.3</v>
      </c>
      <c r="Z231" s="20"/>
      <c r="AA231" s="20"/>
    </row>
    <row r="232" spans="1:27" x14ac:dyDescent="0.25">
      <c r="A232" s="80">
        <v>418</v>
      </c>
      <c r="B232" s="18">
        <v>4118</v>
      </c>
      <c r="C232" s="18" t="s">
        <v>21</v>
      </c>
      <c r="D232" s="18"/>
      <c r="E232" s="81" t="str">
        <f t="shared" si="186"/>
        <v>X</v>
      </c>
      <c r="F232" s="18" t="s">
        <v>67</v>
      </c>
      <c r="G232" s="218">
        <v>6</v>
      </c>
      <c r="H232" s="18" t="str">
        <f t="shared" si="187"/>
        <v>XXX470/6</v>
      </c>
      <c r="I232" s="94" t="s">
        <v>27</v>
      </c>
      <c r="J232" s="83" t="s">
        <v>27</v>
      </c>
      <c r="K232" s="84">
        <v>0.22430555555555556</v>
      </c>
      <c r="L232" s="85">
        <v>0.22569444444444445</v>
      </c>
      <c r="M232" s="86" t="s">
        <v>22</v>
      </c>
      <c r="N232" s="85">
        <v>0.26041666666666669</v>
      </c>
      <c r="O232" s="18" t="s">
        <v>26</v>
      </c>
      <c r="P232" s="18" t="str">
        <f t="shared" si="188"/>
        <v>OK</v>
      </c>
      <c r="Q232" s="17">
        <f t="shared" si="189"/>
        <v>3.4722222222222238E-2</v>
      </c>
      <c r="R232" s="17">
        <f t="shared" si="190"/>
        <v>1.388888888888884E-3</v>
      </c>
      <c r="S232" s="17">
        <f t="shared" si="191"/>
        <v>3.6111111111111122E-2</v>
      </c>
      <c r="T232" s="17">
        <f t="shared" ref="T232:T238" si="193">K232-N231</f>
        <v>1.1805555555555569E-2</v>
      </c>
      <c r="U232" s="18">
        <v>31.4</v>
      </c>
      <c r="V232" s="18">
        <f>INDEX('Počty dní'!F:J,MATCH(E232,'Počty dní'!H:H,0),4)</f>
        <v>47</v>
      </c>
      <c r="W232" s="88">
        <f t="shared" si="192"/>
        <v>1475.8</v>
      </c>
      <c r="Z232" s="20"/>
      <c r="AA232" s="20"/>
    </row>
    <row r="233" spans="1:27" x14ac:dyDescent="0.25">
      <c r="A233" s="80">
        <v>418</v>
      </c>
      <c r="B233" s="18">
        <v>4118</v>
      </c>
      <c r="C233" s="18" t="s">
        <v>21</v>
      </c>
      <c r="D233" s="18"/>
      <c r="E233" s="81" t="str">
        <f t="shared" ref="E233:E234" si="194">CONCATENATE(C233,D233)</f>
        <v>X</v>
      </c>
      <c r="F233" s="18" t="s">
        <v>81</v>
      </c>
      <c r="G233" s="218">
        <v>5</v>
      </c>
      <c r="H233" s="18" t="str">
        <f t="shared" ref="H233:H234" si="195">CONCATENATE(F233,"/",G233)</f>
        <v>XXX262/5</v>
      </c>
      <c r="I233" s="94" t="s">
        <v>28</v>
      </c>
      <c r="J233" s="83" t="s">
        <v>27</v>
      </c>
      <c r="K233" s="84">
        <v>0.32500000000000001</v>
      </c>
      <c r="L233" s="95">
        <v>0.3263888888888889</v>
      </c>
      <c r="M233" s="96" t="s">
        <v>26</v>
      </c>
      <c r="N233" s="95">
        <v>0.3347222222222222</v>
      </c>
      <c r="O233" s="96" t="s">
        <v>45</v>
      </c>
      <c r="P233" s="18" t="str">
        <f t="shared" si="188"/>
        <v>OK</v>
      </c>
      <c r="Q233" s="17">
        <f t="shared" si="189"/>
        <v>8.3333333333333037E-3</v>
      </c>
      <c r="R233" s="17">
        <f t="shared" si="190"/>
        <v>1.388888888888884E-3</v>
      </c>
      <c r="S233" s="17">
        <f t="shared" si="191"/>
        <v>9.7222222222221877E-3</v>
      </c>
      <c r="T233" s="17">
        <f t="shared" si="193"/>
        <v>6.4583333333333326E-2</v>
      </c>
      <c r="U233" s="18">
        <v>6.5</v>
      </c>
      <c r="V233" s="18">
        <f>INDEX('Počty dní'!F:J,MATCH(E233,'Počty dní'!H:H,0),4)</f>
        <v>47</v>
      </c>
      <c r="W233" s="88">
        <f t="shared" ref="W233:W234" si="196">V233*U233</f>
        <v>305.5</v>
      </c>
      <c r="Z233" s="20"/>
      <c r="AA233" s="20"/>
    </row>
    <row r="234" spans="1:27" x14ac:dyDescent="0.25">
      <c r="A234" s="80">
        <v>418</v>
      </c>
      <c r="B234" s="18">
        <v>4118</v>
      </c>
      <c r="C234" s="18" t="s">
        <v>21</v>
      </c>
      <c r="D234" s="18"/>
      <c r="E234" s="81" t="str">
        <f t="shared" si="194"/>
        <v>X</v>
      </c>
      <c r="F234" s="18" t="s">
        <v>80</v>
      </c>
      <c r="G234" s="218">
        <v>10</v>
      </c>
      <c r="H234" s="18" t="str">
        <f t="shared" si="195"/>
        <v>XXX261/10</v>
      </c>
      <c r="I234" s="94" t="s">
        <v>28</v>
      </c>
      <c r="J234" s="83" t="s">
        <v>27</v>
      </c>
      <c r="K234" s="84">
        <v>0.3347222222222222</v>
      </c>
      <c r="L234" s="95">
        <v>0.3354166666666667</v>
      </c>
      <c r="M234" s="96" t="s">
        <v>45</v>
      </c>
      <c r="N234" s="95">
        <v>0.34722222222222227</v>
      </c>
      <c r="O234" s="99" t="s">
        <v>26</v>
      </c>
      <c r="P234" s="18" t="str">
        <f t="shared" si="188"/>
        <v>OK</v>
      </c>
      <c r="Q234" s="17">
        <f t="shared" si="189"/>
        <v>1.1805555555555569E-2</v>
      </c>
      <c r="R234" s="17">
        <f t="shared" si="190"/>
        <v>6.9444444444449749E-4</v>
      </c>
      <c r="S234" s="17">
        <f t="shared" si="191"/>
        <v>1.2500000000000067E-2</v>
      </c>
      <c r="T234" s="17">
        <f t="shared" si="193"/>
        <v>0</v>
      </c>
      <c r="U234" s="18">
        <v>7.7</v>
      </c>
      <c r="V234" s="18">
        <f>INDEX('Počty dní'!F:J,MATCH(E234,'Počty dní'!H:H,0),4)</f>
        <v>47</v>
      </c>
      <c r="W234" s="88">
        <f t="shared" si="196"/>
        <v>361.90000000000003</v>
      </c>
      <c r="Z234" s="20"/>
      <c r="AA234" s="20"/>
    </row>
    <row r="235" spans="1:27" x14ac:dyDescent="0.25">
      <c r="A235" s="80">
        <v>418</v>
      </c>
      <c r="B235" s="18">
        <v>4118</v>
      </c>
      <c r="C235" s="18" t="s">
        <v>21</v>
      </c>
      <c r="D235" s="18"/>
      <c r="E235" s="81" t="str">
        <f>CONCATENATE(C235,D235)</f>
        <v>X</v>
      </c>
      <c r="F235" s="18" t="s">
        <v>48</v>
      </c>
      <c r="G235" s="218">
        <v>11</v>
      </c>
      <c r="H235" s="18" t="str">
        <f>CONCATENATE(F235,"/",G235)</f>
        <v>XXX410/11</v>
      </c>
      <c r="I235" s="94" t="s">
        <v>28</v>
      </c>
      <c r="J235" s="83" t="s">
        <v>27</v>
      </c>
      <c r="K235" s="84">
        <v>0.4513888888888889</v>
      </c>
      <c r="L235" s="85">
        <v>0.4548611111111111</v>
      </c>
      <c r="M235" s="18" t="s">
        <v>26</v>
      </c>
      <c r="N235" s="85">
        <v>0.49513888888888885</v>
      </c>
      <c r="O235" s="18" t="s">
        <v>49</v>
      </c>
      <c r="P235" s="18" t="str">
        <f t="shared" si="188"/>
        <v>OK</v>
      </c>
      <c r="Q235" s="17">
        <f t="shared" si="189"/>
        <v>4.0277777777777746E-2</v>
      </c>
      <c r="R235" s="17">
        <f t="shared" si="190"/>
        <v>3.4722222222222099E-3</v>
      </c>
      <c r="S235" s="17">
        <f t="shared" si="191"/>
        <v>4.3749999999999956E-2</v>
      </c>
      <c r="T235" s="17">
        <f t="shared" si="193"/>
        <v>0.10416666666666663</v>
      </c>
      <c r="U235" s="18">
        <v>37.1</v>
      </c>
      <c r="V235" s="18">
        <f>INDEX('Počty dní'!F:J,MATCH(E235,'Počty dní'!H:H,0),4)</f>
        <v>47</v>
      </c>
      <c r="W235" s="88">
        <f>V235*U235</f>
        <v>1743.7</v>
      </c>
      <c r="Z235" s="20"/>
      <c r="AA235" s="20"/>
    </row>
    <row r="236" spans="1:27" x14ac:dyDescent="0.25">
      <c r="A236" s="80">
        <v>418</v>
      </c>
      <c r="B236" s="18">
        <v>4118</v>
      </c>
      <c r="C236" s="18" t="s">
        <v>21</v>
      </c>
      <c r="D236" s="18"/>
      <c r="E236" s="81" t="str">
        <f>CONCATENATE(C236,D236)</f>
        <v>X</v>
      </c>
      <c r="F236" s="18" t="s">
        <v>48</v>
      </c>
      <c r="G236" s="218">
        <v>14</v>
      </c>
      <c r="H236" s="18" t="str">
        <f>CONCATENATE(F236,"/",G236)</f>
        <v>XXX410/14</v>
      </c>
      <c r="I236" s="94" t="s">
        <v>28</v>
      </c>
      <c r="J236" s="83" t="s">
        <v>27</v>
      </c>
      <c r="K236" s="84">
        <v>0.5</v>
      </c>
      <c r="L236" s="85">
        <v>0.50347222222222221</v>
      </c>
      <c r="M236" s="18" t="s">
        <v>49</v>
      </c>
      <c r="N236" s="85">
        <v>0.54513888888888895</v>
      </c>
      <c r="O236" s="18" t="s">
        <v>26</v>
      </c>
      <c r="P236" s="18" t="str">
        <f t="shared" si="188"/>
        <v>OK</v>
      </c>
      <c r="Q236" s="17">
        <f t="shared" si="189"/>
        <v>4.1666666666666741E-2</v>
      </c>
      <c r="R236" s="17">
        <f t="shared" si="190"/>
        <v>3.4722222222222099E-3</v>
      </c>
      <c r="S236" s="17">
        <f t="shared" si="191"/>
        <v>4.5138888888888951E-2</v>
      </c>
      <c r="T236" s="17">
        <f t="shared" si="193"/>
        <v>4.8611111111111494E-3</v>
      </c>
      <c r="U236" s="18">
        <v>37.1</v>
      </c>
      <c r="V236" s="18">
        <f>INDEX('Počty dní'!F:J,MATCH(E236,'Počty dní'!H:H,0),4)</f>
        <v>47</v>
      </c>
      <c r="W236" s="88">
        <f>V236*U236</f>
        <v>1743.7</v>
      </c>
      <c r="Z236" s="20"/>
      <c r="AA236" s="20"/>
    </row>
    <row r="237" spans="1:27" x14ac:dyDescent="0.25">
      <c r="A237" s="80">
        <v>418</v>
      </c>
      <c r="B237" s="18">
        <v>4118</v>
      </c>
      <c r="C237" s="18" t="s">
        <v>21</v>
      </c>
      <c r="D237" s="18"/>
      <c r="E237" s="81" t="str">
        <f t="shared" si="186"/>
        <v>X</v>
      </c>
      <c r="F237" s="18" t="s">
        <v>67</v>
      </c>
      <c r="G237" s="218">
        <v>31</v>
      </c>
      <c r="H237" s="18" t="str">
        <f t="shared" si="187"/>
        <v>XXX470/31</v>
      </c>
      <c r="I237" s="94" t="s">
        <v>27</v>
      </c>
      <c r="J237" s="83" t="s">
        <v>27</v>
      </c>
      <c r="K237" s="84">
        <v>0.63194444444444442</v>
      </c>
      <c r="L237" s="85">
        <v>0.63541666666666663</v>
      </c>
      <c r="M237" s="18" t="s">
        <v>26</v>
      </c>
      <c r="N237" s="85">
        <v>0.67083333333333339</v>
      </c>
      <c r="O237" s="86" t="s">
        <v>22</v>
      </c>
      <c r="P237" s="18" t="str">
        <f t="shared" si="188"/>
        <v>OK</v>
      </c>
      <c r="Q237" s="17">
        <f t="shared" si="189"/>
        <v>3.5416666666666763E-2</v>
      </c>
      <c r="R237" s="17">
        <f t="shared" si="190"/>
        <v>3.4722222222222099E-3</v>
      </c>
      <c r="S237" s="17">
        <f t="shared" si="191"/>
        <v>3.8888888888888973E-2</v>
      </c>
      <c r="T237" s="17">
        <f t="shared" si="193"/>
        <v>8.6805555555555469E-2</v>
      </c>
      <c r="U237" s="18">
        <v>30.9</v>
      </c>
      <c r="V237" s="18">
        <f>INDEX('Počty dní'!F:J,MATCH(E237,'Počty dní'!H:H,0),4)</f>
        <v>47</v>
      </c>
      <c r="W237" s="88">
        <f t="shared" si="192"/>
        <v>1452.3</v>
      </c>
      <c r="Z237" s="20"/>
      <c r="AA237" s="20"/>
    </row>
    <row r="238" spans="1:27" ht="15.75" thickBot="1" x14ac:dyDescent="0.3">
      <c r="A238" s="80">
        <v>418</v>
      </c>
      <c r="B238" s="18">
        <v>4118</v>
      </c>
      <c r="C238" s="18" t="s">
        <v>21</v>
      </c>
      <c r="D238" s="18"/>
      <c r="E238" s="81" t="str">
        <f t="shared" si="186"/>
        <v>X</v>
      </c>
      <c r="F238" s="18" t="s">
        <v>67</v>
      </c>
      <c r="G238" s="218">
        <v>38</v>
      </c>
      <c r="H238" s="18" t="str">
        <f t="shared" si="187"/>
        <v>XXX470/38</v>
      </c>
      <c r="I238" s="94" t="s">
        <v>28</v>
      </c>
      <c r="J238" s="83" t="s">
        <v>27</v>
      </c>
      <c r="K238" s="84">
        <v>0.70138888888888884</v>
      </c>
      <c r="L238" s="85">
        <v>0.70486111111111116</v>
      </c>
      <c r="M238" s="86" t="s">
        <v>22</v>
      </c>
      <c r="N238" s="85">
        <v>0.72361111111111109</v>
      </c>
      <c r="O238" s="18" t="s">
        <v>68</v>
      </c>
      <c r="P238" s="18"/>
      <c r="Q238" s="17">
        <f t="shared" si="189"/>
        <v>1.8749999999999933E-2</v>
      </c>
      <c r="R238" s="17">
        <f t="shared" si="190"/>
        <v>3.4722222222223209E-3</v>
      </c>
      <c r="S238" s="17">
        <f t="shared" si="191"/>
        <v>2.2222222222222254E-2</v>
      </c>
      <c r="T238" s="17">
        <f t="shared" si="193"/>
        <v>3.0555555555555447E-2</v>
      </c>
      <c r="U238" s="18">
        <v>17.899999999999999</v>
      </c>
      <c r="V238" s="18">
        <f>INDEX('Počty dní'!F:J,MATCH(E238,'Počty dní'!H:H,0),4)</f>
        <v>47</v>
      </c>
      <c r="W238" s="88">
        <f t="shared" si="192"/>
        <v>841.3</v>
      </c>
      <c r="Z238" s="20"/>
      <c r="AA238" s="20"/>
    </row>
    <row r="239" spans="1:27" ht="15.75" thickBot="1" x14ac:dyDescent="0.3">
      <c r="A239" s="69" t="str">
        <f ca="1">CONCATENATE(INDIRECT("R[-3]C[0]",FALSE),"celkem")</f>
        <v>418celkem</v>
      </c>
      <c r="B239" s="37"/>
      <c r="C239" s="37" t="str">
        <f ca="1">INDIRECT("R[-1]C[12]",FALSE)</f>
        <v>Luka n.Jihlavou,,nám.</v>
      </c>
      <c r="D239" s="38"/>
      <c r="E239" s="37"/>
      <c r="F239" s="38"/>
      <c r="G239" s="219"/>
      <c r="H239" s="39"/>
      <c r="I239" s="40"/>
      <c r="J239" s="41" t="str">
        <f ca="1">INDIRECT("R[-2]C[0]",FALSE)</f>
        <v>V</v>
      </c>
      <c r="K239" s="42"/>
      <c r="L239" s="59"/>
      <c r="M239" s="43"/>
      <c r="N239" s="59"/>
      <c r="O239" s="44"/>
      <c r="P239" s="37"/>
      <c r="Q239" s="45">
        <f>SUM(Q231:Q238)</f>
        <v>0.20972222222222228</v>
      </c>
      <c r="R239" s="45">
        <f>SUM(R231:R238)</f>
        <v>1.87500000000001E-2</v>
      </c>
      <c r="S239" s="45">
        <f>SUM(S231:S238)</f>
        <v>0.22847222222222238</v>
      </c>
      <c r="T239" s="45">
        <f>SUM(T231:T238)</f>
        <v>0.30277777777777759</v>
      </c>
      <c r="U239" s="46">
        <f>SUM(U231:U238)</f>
        <v>186.5</v>
      </c>
      <c r="V239" s="47"/>
      <c r="W239" s="48">
        <f>SUM(W231:W238)</f>
        <v>8765.5</v>
      </c>
      <c r="Z239" s="20"/>
      <c r="AA239" s="20"/>
    </row>
    <row r="240" spans="1:27" x14ac:dyDescent="0.25">
      <c r="A240" s="70"/>
      <c r="D240" s="49"/>
      <c r="F240" s="49"/>
      <c r="H240" s="50"/>
      <c r="I240" s="51"/>
      <c r="J240" s="52"/>
      <c r="K240" s="53"/>
      <c r="L240" s="60"/>
      <c r="M240" s="54"/>
      <c r="N240" s="60"/>
      <c r="O240" s="55"/>
      <c r="Q240" s="56"/>
      <c r="R240" s="56"/>
      <c r="S240" s="56"/>
      <c r="T240" s="56"/>
      <c r="U240" s="53"/>
      <c r="W240" s="53"/>
      <c r="Z240" s="20"/>
      <c r="AA240" s="20"/>
    </row>
    <row r="241" spans="1:27" ht="15.75" thickBot="1" x14ac:dyDescent="0.3">
      <c r="Z241" s="20"/>
      <c r="AA241" s="20"/>
    </row>
    <row r="242" spans="1:27" x14ac:dyDescent="0.25">
      <c r="A242" s="72">
        <v>419</v>
      </c>
      <c r="B242" s="57">
        <v>4119</v>
      </c>
      <c r="C242" s="57" t="s">
        <v>21</v>
      </c>
      <c r="D242" s="57"/>
      <c r="E242" s="73" t="str">
        <f t="shared" ref="E242:E251" si="197">CONCATENATE(C242,D242)</f>
        <v>X</v>
      </c>
      <c r="F242" s="57" t="s">
        <v>67</v>
      </c>
      <c r="G242" s="217">
        <v>2</v>
      </c>
      <c r="H242" s="57" t="str">
        <f t="shared" ref="H242:H251" si="198">CONCATENATE(F242,"/",G242)</f>
        <v>XXX470/2</v>
      </c>
      <c r="I242" s="93" t="s">
        <v>27</v>
      </c>
      <c r="J242" s="75" t="s">
        <v>27</v>
      </c>
      <c r="K242" s="76">
        <v>0.18055555555555555</v>
      </c>
      <c r="L242" s="77">
        <v>0.18124999999999999</v>
      </c>
      <c r="M242" s="78" t="s">
        <v>22</v>
      </c>
      <c r="N242" s="77">
        <v>0.23750000000000002</v>
      </c>
      <c r="O242" s="115" t="s">
        <v>69</v>
      </c>
      <c r="P242" s="57" t="str">
        <f t="shared" ref="P242:P247" si="199">IF(M243=O242,"OK","POZOR")</f>
        <v>OK</v>
      </c>
      <c r="Q242" s="58">
        <f t="shared" ref="Q242:Q247" si="200">IF(ISNUMBER(G242),N242-L242,IF(F242="přejezd",N242-L242,0))</f>
        <v>5.6250000000000022E-2</v>
      </c>
      <c r="R242" s="58">
        <f t="shared" ref="R242:R247" si="201">IF(ISNUMBER(G242),L242-K242,0)</f>
        <v>6.9444444444444198E-4</v>
      </c>
      <c r="S242" s="58">
        <f t="shared" ref="S242:S247" si="202">Q242+R242</f>
        <v>5.6944444444444464E-2</v>
      </c>
      <c r="T242" s="58"/>
      <c r="U242" s="57">
        <v>44.6</v>
      </c>
      <c r="V242" s="57">
        <f>INDEX('Počty dní'!F:J,MATCH(E242,'Počty dní'!H:H,0),4)</f>
        <v>47</v>
      </c>
      <c r="W242" s="79">
        <f t="shared" ref="W242:W251" si="203">V242*U242</f>
        <v>2096.2000000000003</v>
      </c>
      <c r="Z242" s="20"/>
      <c r="AA242" s="20"/>
    </row>
    <row r="243" spans="1:27" x14ac:dyDescent="0.25">
      <c r="A243" s="80">
        <v>419</v>
      </c>
      <c r="B243" s="18">
        <v>4119</v>
      </c>
      <c r="C243" s="18" t="s">
        <v>21</v>
      </c>
      <c r="D243" s="18"/>
      <c r="E243" s="81" t="str">
        <f t="shared" si="197"/>
        <v>X</v>
      </c>
      <c r="F243" s="18" t="s">
        <v>67</v>
      </c>
      <c r="G243" s="218">
        <v>7</v>
      </c>
      <c r="H243" s="18" t="str">
        <f t="shared" si="198"/>
        <v>XXX470/7</v>
      </c>
      <c r="I243" s="94" t="s">
        <v>28</v>
      </c>
      <c r="J243" s="83" t="s">
        <v>27</v>
      </c>
      <c r="K243" s="84">
        <v>0.25486111111111109</v>
      </c>
      <c r="L243" s="85">
        <v>0.25694444444444448</v>
      </c>
      <c r="M243" s="116" t="s">
        <v>69</v>
      </c>
      <c r="N243" s="85">
        <v>0.30208333333333331</v>
      </c>
      <c r="O243" s="86" t="s">
        <v>70</v>
      </c>
      <c r="P243" s="18" t="str">
        <f t="shared" si="199"/>
        <v>OK</v>
      </c>
      <c r="Q243" s="17">
        <f t="shared" si="200"/>
        <v>4.513888888888884E-2</v>
      </c>
      <c r="R243" s="17">
        <f t="shared" si="201"/>
        <v>2.0833333333333814E-3</v>
      </c>
      <c r="S243" s="17">
        <f t="shared" si="202"/>
        <v>4.7222222222222221E-2</v>
      </c>
      <c r="T243" s="17">
        <f t="shared" ref="T243:T247" si="204">K243-N242</f>
        <v>1.7361111111111077E-2</v>
      </c>
      <c r="U243" s="18">
        <v>36.4</v>
      </c>
      <c r="V243" s="18">
        <f>INDEX('Počty dní'!F:J,MATCH(E243,'Počty dní'!H:H,0),4)</f>
        <v>47</v>
      </c>
      <c r="W243" s="88">
        <f t="shared" si="203"/>
        <v>1710.8</v>
      </c>
      <c r="Z243" s="20"/>
      <c r="AA243" s="20"/>
    </row>
    <row r="244" spans="1:27" x14ac:dyDescent="0.25">
      <c r="A244" s="80">
        <v>419</v>
      </c>
      <c r="B244" s="18">
        <v>4119</v>
      </c>
      <c r="C244" s="18" t="s">
        <v>21</v>
      </c>
      <c r="D244" s="18"/>
      <c r="E244" s="81" t="str">
        <f t="shared" si="197"/>
        <v>X</v>
      </c>
      <c r="F244" s="18" t="s">
        <v>67</v>
      </c>
      <c r="G244" s="218">
        <v>16</v>
      </c>
      <c r="H244" s="18" t="str">
        <f t="shared" si="198"/>
        <v>XXX470/16</v>
      </c>
      <c r="I244" s="94" t="s">
        <v>27</v>
      </c>
      <c r="J244" s="83" t="s">
        <v>27</v>
      </c>
      <c r="K244" s="84">
        <v>0.33333333333333331</v>
      </c>
      <c r="L244" s="85">
        <v>0.33680555555555558</v>
      </c>
      <c r="M244" s="86" t="s">
        <v>70</v>
      </c>
      <c r="N244" s="85">
        <v>0.36458333333333331</v>
      </c>
      <c r="O244" s="18" t="s">
        <v>26</v>
      </c>
      <c r="P244" s="18" t="str">
        <f t="shared" si="199"/>
        <v>OK</v>
      </c>
      <c r="Q244" s="17">
        <f t="shared" si="200"/>
        <v>2.7777777777777735E-2</v>
      </c>
      <c r="R244" s="17">
        <f t="shared" si="201"/>
        <v>3.4722222222222654E-3</v>
      </c>
      <c r="S244" s="17">
        <f t="shared" si="202"/>
        <v>3.125E-2</v>
      </c>
      <c r="T244" s="17">
        <f t="shared" si="204"/>
        <v>3.125E-2</v>
      </c>
      <c r="U244" s="18">
        <v>22.4</v>
      </c>
      <c r="V244" s="18">
        <f>INDEX('Počty dní'!F:J,MATCH(E244,'Počty dní'!H:H,0),4)</f>
        <v>47</v>
      </c>
      <c r="W244" s="88">
        <f t="shared" si="203"/>
        <v>1052.8</v>
      </c>
      <c r="Z244" s="20"/>
      <c r="AA244" s="20"/>
    </row>
    <row r="245" spans="1:27" x14ac:dyDescent="0.25">
      <c r="A245" s="80">
        <v>419</v>
      </c>
      <c r="B245" s="18">
        <v>4119</v>
      </c>
      <c r="C245" s="18" t="s">
        <v>21</v>
      </c>
      <c r="D245" s="18"/>
      <c r="E245" s="81" t="str">
        <f t="shared" si="197"/>
        <v>X</v>
      </c>
      <c r="F245" s="18" t="s">
        <v>67</v>
      </c>
      <c r="G245" s="218">
        <v>15</v>
      </c>
      <c r="H245" s="18" t="str">
        <f t="shared" si="198"/>
        <v>XXX470/15</v>
      </c>
      <c r="I245" s="94" t="s">
        <v>27</v>
      </c>
      <c r="J245" s="83" t="s">
        <v>27</v>
      </c>
      <c r="K245" s="84">
        <v>0.4236111111111111</v>
      </c>
      <c r="L245" s="85">
        <v>0.42708333333333331</v>
      </c>
      <c r="M245" s="18" t="s">
        <v>26</v>
      </c>
      <c r="N245" s="85">
        <v>0.46249999999999997</v>
      </c>
      <c r="O245" s="86" t="s">
        <v>22</v>
      </c>
      <c r="P245" s="18" t="str">
        <f t="shared" ref="P245:P246" si="205">IF(M246=O245,"OK","POZOR")</f>
        <v>OK</v>
      </c>
      <c r="Q245" s="17">
        <f t="shared" ref="Q245:Q246" si="206">IF(ISNUMBER(G245),N245-L245,IF(F245="přejezd",N245-L245,0))</f>
        <v>3.5416666666666652E-2</v>
      </c>
      <c r="R245" s="17">
        <f t="shared" ref="R245:R246" si="207">IF(ISNUMBER(G245),L245-K245,0)</f>
        <v>3.4722222222222099E-3</v>
      </c>
      <c r="S245" s="17">
        <f t="shared" ref="S245:S246" si="208">Q245+R245</f>
        <v>3.8888888888888862E-2</v>
      </c>
      <c r="T245" s="17">
        <f t="shared" ref="T245:T246" si="209">K245-N244</f>
        <v>5.902777777777779E-2</v>
      </c>
      <c r="U245" s="18">
        <v>31.4</v>
      </c>
      <c r="V245" s="18">
        <f>INDEX('Počty dní'!F:J,MATCH(E245,'Počty dní'!H:H,0),4)</f>
        <v>47</v>
      </c>
      <c r="W245" s="88">
        <f t="shared" si="203"/>
        <v>1475.8</v>
      </c>
      <c r="Z245" s="20"/>
      <c r="AA245" s="20"/>
    </row>
    <row r="246" spans="1:27" x14ac:dyDescent="0.25">
      <c r="A246" s="80">
        <v>419</v>
      </c>
      <c r="B246" s="18">
        <v>4119</v>
      </c>
      <c r="C246" s="18" t="s">
        <v>21</v>
      </c>
      <c r="D246" s="18"/>
      <c r="E246" s="81" t="str">
        <f t="shared" si="197"/>
        <v>X</v>
      </c>
      <c r="F246" s="18" t="s">
        <v>67</v>
      </c>
      <c r="G246" s="218">
        <v>26</v>
      </c>
      <c r="H246" s="18" t="str">
        <f t="shared" si="198"/>
        <v>XXX470/26</v>
      </c>
      <c r="I246" s="94" t="s">
        <v>28</v>
      </c>
      <c r="J246" s="83" t="s">
        <v>27</v>
      </c>
      <c r="K246" s="84">
        <v>0.53472222222222221</v>
      </c>
      <c r="L246" s="85">
        <v>0.53819444444444442</v>
      </c>
      <c r="M246" s="86" t="s">
        <v>22</v>
      </c>
      <c r="N246" s="85">
        <v>0.57291666666666663</v>
      </c>
      <c r="O246" s="18" t="s">
        <v>26</v>
      </c>
      <c r="P246" s="18" t="str">
        <f t="shared" si="205"/>
        <v>OK</v>
      </c>
      <c r="Q246" s="17">
        <f t="shared" si="206"/>
        <v>3.472222222222221E-2</v>
      </c>
      <c r="R246" s="17">
        <f t="shared" si="207"/>
        <v>3.4722222222222099E-3</v>
      </c>
      <c r="S246" s="17">
        <f t="shared" si="208"/>
        <v>3.819444444444442E-2</v>
      </c>
      <c r="T246" s="17">
        <f t="shared" si="209"/>
        <v>7.2222222222222243E-2</v>
      </c>
      <c r="U246" s="18">
        <v>30.9</v>
      </c>
      <c r="V246" s="18">
        <f>INDEX('Počty dní'!F:J,MATCH(E246,'Počty dní'!H:H,0),4)</f>
        <v>47</v>
      </c>
      <c r="W246" s="88">
        <f t="shared" si="203"/>
        <v>1452.3</v>
      </c>
      <c r="Z246" s="20"/>
      <c r="AA246" s="20"/>
    </row>
    <row r="247" spans="1:27" x14ac:dyDescent="0.25">
      <c r="A247" s="80">
        <v>419</v>
      </c>
      <c r="B247" s="18">
        <v>4119</v>
      </c>
      <c r="C247" s="18" t="s">
        <v>21</v>
      </c>
      <c r="D247" s="18"/>
      <c r="E247" s="81" t="str">
        <f t="shared" si="197"/>
        <v>X</v>
      </c>
      <c r="F247" s="18" t="s">
        <v>67</v>
      </c>
      <c r="G247" s="218">
        <v>27</v>
      </c>
      <c r="H247" s="18" t="str">
        <f t="shared" si="198"/>
        <v>XXX470/27</v>
      </c>
      <c r="I247" s="94" t="s">
        <v>27</v>
      </c>
      <c r="J247" s="83" t="s">
        <v>27</v>
      </c>
      <c r="K247" s="84">
        <v>0.59027777777777779</v>
      </c>
      <c r="L247" s="85">
        <v>0.59375</v>
      </c>
      <c r="M247" s="18" t="s">
        <v>26</v>
      </c>
      <c r="N247" s="85">
        <v>0.62916666666666665</v>
      </c>
      <c r="O247" s="86" t="s">
        <v>22</v>
      </c>
      <c r="P247" s="18" t="str">
        <f t="shared" si="199"/>
        <v>OK</v>
      </c>
      <c r="Q247" s="17">
        <f t="shared" si="200"/>
        <v>3.5416666666666652E-2</v>
      </c>
      <c r="R247" s="17">
        <f t="shared" si="201"/>
        <v>3.4722222222222099E-3</v>
      </c>
      <c r="S247" s="17">
        <f t="shared" si="202"/>
        <v>3.8888888888888862E-2</v>
      </c>
      <c r="T247" s="17">
        <f t="shared" si="204"/>
        <v>1.736111111111116E-2</v>
      </c>
      <c r="U247" s="18">
        <v>30.9</v>
      </c>
      <c r="V247" s="18">
        <f>INDEX('Počty dní'!F:J,MATCH(E247,'Počty dní'!H:H,0),4)</f>
        <v>47</v>
      </c>
      <c r="W247" s="88">
        <f t="shared" si="203"/>
        <v>1452.3</v>
      </c>
      <c r="Z247" s="20"/>
      <c r="AA247" s="20"/>
    </row>
    <row r="248" spans="1:27" x14ac:dyDescent="0.25">
      <c r="A248" s="80">
        <v>419</v>
      </c>
      <c r="B248" s="18">
        <v>4119</v>
      </c>
      <c r="C248" s="18" t="s">
        <v>21</v>
      </c>
      <c r="D248" s="18"/>
      <c r="E248" s="81" t="str">
        <f t="shared" si="197"/>
        <v>X</v>
      </c>
      <c r="F248" s="18" t="s">
        <v>67</v>
      </c>
      <c r="G248" s="218">
        <v>34</v>
      </c>
      <c r="H248" s="18" t="str">
        <f t="shared" si="198"/>
        <v>XXX470/34</v>
      </c>
      <c r="I248" s="94" t="s">
        <v>28</v>
      </c>
      <c r="J248" s="83" t="s">
        <v>27</v>
      </c>
      <c r="K248" s="84">
        <v>0.65972222222222221</v>
      </c>
      <c r="L248" s="85">
        <v>0.66319444444444442</v>
      </c>
      <c r="M248" s="86" t="s">
        <v>22</v>
      </c>
      <c r="N248" s="85">
        <v>0.69791666666666663</v>
      </c>
      <c r="O248" s="18" t="s">
        <v>26</v>
      </c>
      <c r="P248" s="18" t="str">
        <f t="shared" ref="P248:P250" si="210">IF(M249=O248,"OK","POZOR")</f>
        <v>OK</v>
      </c>
      <c r="Q248" s="17">
        <f t="shared" ref="Q248:Q251" si="211">IF(ISNUMBER(G248),N248-L248,IF(F248="přejezd",N248-L248,0))</f>
        <v>3.472222222222221E-2</v>
      </c>
      <c r="R248" s="17">
        <f t="shared" ref="R248:R251" si="212">IF(ISNUMBER(G248),L248-K248,0)</f>
        <v>3.4722222222222099E-3</v>
      </c>
      <c r="S248" s="17">
        <f t="shared" ref="S248:S251" si="213">Q248+R248</f>
        <v>3.819444444444442E-2</v>
      </c>
      <c r="T248" s="17">
        <f t="shared" ref="T248:T251" si="214">K248-N247</f>
        <v>3.0555555555555558E-2</v>
      </c>
      <c r="U248" s="18">
        <v>30.9</v>
      </c>
      <c r="V248" s="18">
        <f>INDEX('Počty dní'!F:J,MATCH(E248,'Počty dní'!H:H,0),4)</f>
        <v>47</v>
      </c>
      <c r="W248" s="88">
        <f t="shared" si="203"/>
        <v>1452.3</v>
      </c>
      <c r="Z248" s="20"/>
      <c r="AA248" s="20"/>
    </row>
    <row r="249" spans="1:27" x14ac:dyDescent="0.25">
      <c r="A249" s="80">
        <v>419</v>
      </c>
      <c r="B249" s="18">
        <v>4119</v>
      </c>
      <c r="C249" s="18" t="s">
        <v>21</v>
      </c>
      <c r="D249" s="18"/>
      <c r="E249" s="81" t="str">
        <f t="shared" si="197"/>
        <v>X</v>
      </c>
      <c r="F249" s="18" t="s">
        <v>67</v>
      </c>
      <c r="G249" s="218">
        <v>39</v>
      </c>
      <c r="H249" s="18" t="str">
        <f t="shared" si="198"/>
        <v>XXX470/39</v>
      </c>
      <c r="I249" s="94" t="s">
        <v>27</v>
      </c>
      <c r="J249" s="83" t="s">
        <v>27</v>
      </c>
      <c r="K249" s="84">
        <v>0.73611111111111116</v>
      </c>
      <c r="L249" s="85">
        <v>0.73958333333333337</v>
      </c>
      <c r="M249" s="18" t="s">
        <v>26</v>
      </c>
      <c r="N249" s="85">
        <v>0.77500000000000002</v>
      </c>
      <c r="O249" s="86" t="s">
        <v>22</v>
      </c>
      <c r="P249" s="18" t="str">
        <f t="shared" si="210"/>
        <v>OK</v>
      </c>
      <c r="Q249" s="17">
        <f t="shared" si="211"/>
        <v>3.5416666666666652E-2</v>
      </c>
      <c r="R249" s="17">
        <f t="shared" si="212"/>
        <v>3.4722222222222099E-3</v>
      </c>
      <c r="S249" s="17">
        <f t="shared" si="213"/>
        <v>3.8888888888888862E-2</v>
      </c>
      <c r="T249" s="17">
        <f t="shared" si="214"/>
        <v>3.8194444444444531E-2</v>
      </c>
      <c r="U249" s="18">
        <v>30.9</v>
      </c>
      <c r="V249" s="18">
        <f>INDEX('Počty dní'!F:J,MATCH(E249,'Počty dní'!H:H,0),4)</f>
        <v>47</v>
      </c>
      <c r="W249" s="88">
        <f t="shared" si="203"/>
        <v>1452.3</v>
      </c>
      <c r="Z249" s="20"/>
      <c r="AA249" s="20"/>
    </row>
    <row r="250" spans="1:27" x14ac:dyDescent="0.25">
      <c r="A250" s="80">
        <v>419</v>
      </c>
      <c r="B250" s="18">
        <v>4119</v>
      </c>
      <c r="C250" s="18" t="s">
        <v>21</v>
      </c>
      <c r="D250" s="18"/>
      <c r="E250" s="81" t="str">
        <f t="shared" si="197"/>
        <v>X</v>
      </c>
      <c r="F250" s="18" t="s">
        <v>67</v>
      </c>
      <c r="G250" s="218">
        <v>42</v>
      </c>
      <c r="H250" s="18" t="str">
        <f t="shared" si="198"/>
        <v>XXX470/42</v>
      </c>
      <c r="I250" s="94" t="s">
        <v>28</v>
      </c>
      <c r="J250" s="83" t="s">
        <v>27</v>
      </c>
      <c r="K250" s="84">
        <v>0.78611111111111109</v>
      </c>
      <c r="L250" s="85">
        <v>0.78819444444444453</v>
      </c>
      <c r="M250" s="86" t="s">
        <v>22</v>
      </c>
      <c r="N250" s="85">
        <v>0.82291666666666663</v>
      </c>
      <c r="O250" s="18" t="s">
        <v>26</v>
      </c>
      <c r="P250" s="18" t="str">
        <f t="shared" si="210"/>
        <v>OK</v>
      </c>
      <c r="Q250" s="17">
        <f t="shared" si="211"/>
        <v>3.4722222222222099E-2</v>
      </c>
      <c r="R250" s="17">
        <f t="shared" si="212"/>
        <v>2.083333333333437E-3</v>
      </c>
      <c r="S250" s="17">
        <f t="shared" si="213"/>
        <v>3.6805555555555536E-2</v>
      </c>
      <c r="T250" s="17">
        <f t="shared" si="214"/>
        <v>1.1111111111111072E-2</v>
      </c>
      <c r="U250" s="18">
        <v>31.4</v>
      </c>
      <c r="V250" s="18">
        <f>INDEX('Počty dní'!F:J,MATCH(E250,'Počty dní'!H:H,0),4)</f>
        <v>47</v>
      </c>
      <c r="W250" s="88">
        <f t="shared" si="203"/>
        <v>1475.8</v>
      </c>
      <c r="Z250" s="20"/>
      <c r="AA250" s="20"/>
    </row>
    <row r="251" spans="1:27" ht="15.75" thickBot="1" x14ac:dyDescent="0.3">
      <c r="A251" s="80">
        <v>419</v>
      </c>
      <c r="B251" s="18">
        <v>4119</v>
      </c>
      <c r="C251" s="18" t="s">
        <v>21</v>
      </c>
      <c r="D251" s="18"/>
      <c r="E251" s="81" t="str">
        <f t="shared" si="197"/>
        <v>X</v>
      </c>
      <c r="F251" s="18" t="s">
        <v>67</v>
      </c>
      <c r="G251" s="218">
        <v>43</v>
      </c>
      <c r="H251" s="18" t="str">
        <f t="shared" si="198"/>
        <v>XXX470/43</v>
      </c>
      <c r="I251" s="94" t="s">
        <v>28</v>
      </c>
      <c r="J251" s="83" t="s">
        <v>27</v>
      </c>
      <c r="K251" s="84">
        <v>0.86249999999999993</v>
      </c>
      <c r="L251" s="85">
        <v>0.86458333333333337</v>
      </c>
      <c r="M251" s="18" t="s">
        <v>26</v>
      </c>
      <c r="N251" s="85">
        <v>0.9</v>
      </c>
      <c r="O251" s="86" t="s">
        <v>22</v>
      </c>
      <c r="P251" s="18"/>
      <c r="Q251" s="17">
        <f t="shared" si="211"/>
        <v>3.5416666666666652E-2</v>
      </c>
      <c r="R251" s="17">
        <f t="shared" si="212"/>
        <v>2.083333333333437E-3</v>
      </c>
      <c r="S251" s="17">
        <f t="shared" si="213"/>
        <v>3.7500000000000089E-2</v>
      </c>
      <c r="T251" s="17">
        <f t="shared" si="214"/>
        <v>3.9583333333333304E-2</v>
      </c>
      <c r="U251" s="18">
        <v>30.9</v>
      </c>
      <c r="V251" s="18">
        <f>INDEX('Počty dní'!F:J,MATCH(E251,'Počty dní'!H:H,0),4)</f>
        <v>47</v>
      </c>
      <c r="W251" s="88">
        <f t="shared" si="203"/>
        <v>1452.3</v>
      </c>
      <c r="Z251" s="20"/>
      <c r="AA251" s="20"/>
    </row>
    <row r="252" spans="1:27" ht="15.75" thickBot="1" x14ac:dyDescent="0.3">
      <c r="A252" s="69" t="str">
        <f ca="1">CONCATENATE(INDIRECT("R[-3]C[0]",FALSE),"celkem")</f>
        <v>419celkem</v>
      </c>
      <c r="B252" s="37"/>
      <c r="C252" s="37" t="str">
        <f ca="1">INDIRECT("R[-1]C[12]",FALSE)</f>
        <v>Měřín,,nám.</v>
      </c>
      <c r="D252" s="38"/>
      <c r="E252" s="37"/>
      <c r="F252" s="38"/>
      <c r="G252" s="219"/>
      <c r="H252" s="39"/>
      <c r="I252" s="40"/>
      <c r="J252" s="41" t="str">
        <f ca="1">INDIRECT("R[-2]C[0]",FALSE)</f>
        <v>V</v>
      </c>
      <c r="K252" s="42"/>
      <c r="L252" s="59"/>
      <c r="M252" s="43"/>
      <c r="N252" s="59"/>
      <c r="O252" s="44"/>
      <c r="P252" s="37"/>
      <c r="Q252" s="45">
        <f>SUM(Q242:Q251)</f>
        <v>0.37499999999999972</v>
      </c>
      <c r="R252" s="45">
        <f>SUM(R242:R251)</f>
        <v>2.7777777777778012E-2</v>
      </c>
      <c r="S252" s="45">
        <f>SUM(S242:S251)</f>
        <v>0.40277777777777773</v>
      </c>
      <c r="T252" s="45">
        <f>SUM(T242:T251)</f>
        <v>0.31666666666666676</v>
      </c>
      <c r="U252" s="46">
        <f>SUM(U242:U251)</f>
        <v>320.7</v>
      </c>
      <c r="V252" s="47"/>
      <c r="W252" s="48">
        <f>SUM(W242:W251)</f>
        <v>15072.899999999998</v>
      </c>
      <c r="Z252" s="20"/>
      <c r="AA252" s="20"/>
    </row>
    <row r="253" spans="1:27" x14ac:dyDescent="0.25">
      <c r="A253" s="70"/>
      <c r="D253" s="49"/>
      <c r="F253" s="49"/>
      <c r="H253" s="50"/>
      <c r="I253" s="51"/>
      <c r="J253" s="52"/>
      <c r="K253" s="53"/>
      <c r="L253" s="60"/>
      <c r="M253" s="54"/>
      <c r="N253" s="60"/>
      <c r="O253" s="55"/>
      <c r="Q253" s="56"/>
      <c r="R253" s="56"/>
      <c r="S253" s="56"/>
      <c r="T253" s="56"/>
      <c r="U253" s="53"/>
      <c r="W253" s="53"/>
      <c r="Z253" s="20"/>
      <c r="AA253" s="20"/>
    </row>
    <row r="254" spans="1:27" ht="15.75" thickBot="1" x14ac:dyDescent="0.3">
      <c r="L254" s="90"/>
      <c r="M254" s="91"/>
      <c r="N254" s="90"/>
      <c r="O254" s="117"/>
      <c r="Z254" s="20"/>
      <c r="AA254" s="20"/>
    </row>
    <row r="255" spans="1:27" x14ac:dyDescent="0.25">
      <c r="A255" s="72">
        <v>420</v>
      </c>
      <c r="B255" s="57">
        <v>4120</v>
      </c>
      <c r="C255" s="57" t="s">
        <v>21</v>
      </c>
      <c r="D255" s="57"/>
      <c r="E255" s="73" t="str">
        <f t="shared" ref="E255:E267" si="215">CONCATENATE(C255,D255)</f>
        <v>X</v>
      </c>
      <c r="F255" s="57" t="s">
        <v>67</v>
      </c>
      <c r="G255" s="217">
        <v>4</v>
      </c>
      <c r="H255" s="57" t="str">
        <f t="shared" ref="H255:H267" si="216">CONCATENATE(F255,"/",G255)</f>
        <v>XXX470/4</v>
      </c>
      <c r="I255" s="93" t="s">
        <v>27</v>
      </c>
      <c r="J255" s="75" t="s">
        <v>27</v>
      </c>
      <c r="K255" s="76">
        <v>0.21041666666666667</v>
      </c>
      <c r="L255" s="77">
        <v>0.21180555555555555</v>
      </c>
      <c r="M255" s="78" t="s">
        <v>70</v>
      </c>
      <c r="N255" s="77">
        <v>0.23958333333333334</v>
      </c>
      <c r="O255" s="57" t="s">
        <v>26</v>
      </c>
      <c r="P255" s="57" t="str">
        <f t="shared" ref="P255:P266" si="217">IF(M256=O255,"OK","POZOR")</f>
        <v>OK</v>
      </c>
      <c r="Q255" s="58">
        <f t="shared" ref="Q255:Q267" si="218">IF(ISNUMBER(G255),N255-L255,IF(F255="přejezd",N255-L255,0))</f>
        <v>2.777777777777779E-2</v>
      </c>
      <c r="R255" s="58">
        <f t="shared" ref="R255:R267" si="219">IF(ISNUMBER(G255),L255-K255,0)</f>
        <v>1.388888888888884E-3</v>
      </c>
      <c r="S255" s="58">
        <f t="shared" ref="S255:S267" si="220">Q255+R255</f>
        <v>2.9166666666666674E-2</v>
      </c>
      <c r="T255" s="58"/>
      <c r="U255" s="57">
        <v>22.4</v>
      </c>
      <c r="V255" s="57">
        <f>INDEX('Počty dní'!F:J,MATCH(E255,'Počty dní'!H:H,0),4)</f>
        <v>47</v>
      </c>
      <c r="W255" s="79">
        <f t="shared" ref="W255:W267" si="221">V255*U255</f>
        <v>1052.8</v>
      </c>
      <c r="Z255" s="20"/>
      <c r="AA255" s="20"/>
    </row>
    <row r="256" spans="1:27" x14ac:dyDescent="0.25">
      <c r="A256" s="80">
        <v>420</v>
      </c>
      <c r="B256" s="18">
        <v>4120</v>
      </c>
      <c r="C256" s="18" t="s">
        <v>21</v>
      </c>
      <c r="D256" s="18"/>
      <c r="E256" s="81" t="str">
        <f t="shared" si="215"/>
        <v>X</v>
      </c>
      <c r="F256" s="18" t="s">
        <v>67</v>
      </c>
      <c r="G256" s="218">
        <v>5</v>
      </c>
      <c r="H256" s="18" t="str">
        <f t="shared" si="216"/>
        <v>XXX470/5</v>
      </c>
      <c r="I256" s="94" t="s">
        <v>28</v>
      </c>
      <c r="J256" s="83" t="s">
        <v>27</v>
      </c>
      <c r="K256" s="84">
        <v>0.25833333333333336</v>
      </c>
      <c r="L256" s="85">
        <v>0.26041666666666669</v>
      </c>
      <c r="M256" s="18" t="s">
        <v>26</v>
      </c>
      <c r="N256" s="85">
        <v>0.29583333333333334</v>
      </c>
      <c r="O256" s="86" t="s">
        <v>22</v>
      </c>
      <c r="P256" s="18" t="str">
        <f t="shared" si="217"/>
        <v>OK</v>
      </c>
      <c r="Q256" s="17">
        <f t="shared" si="218"/>
        <v>3.5416666666666652E-2</v>
      </c>
      <c r="R256" s="17">
        <f t="shared" si="219"/>
        <v>2.0833333333333259E-3</v>
      </c>
      <c r="S256" s="17">
        <f t="shared" si="220"/>
        <v>3.7499999999999978E-2</v>
      </c>
      <c r="T256" s="17">
        <f t="shared" ref="T256:T267" si="222">K256-N255</f>
        <v>1.8750000000000017E-2</v>
      </c>
      <c r="U256" s="18">
        <v>30.9</v>
      </c>
      <c r="V256" s="18">
        <f>INDEX('Počty dní'!F:J,MATCH(E256,'Počty dní'!H:H,0),4)</f>
        <v>47</v>
      </c>
      <c r="W256" s="88">
        <f t="shared" si="221"/>
        <v>1452.3</v>
      </c>
      <c r="Z256" s="20"/>
      <c r="AA256" s="20"/>
    </row>
    <row r="257" spans="1:27" x14ac:dyDescent="0.25">
      <c r="A257" s="80">
        <v>420</v>
      </c>
      <c r="B257" s="18">
        <v>4120</v>
      </c>
      <c r="C257" s="18" t="s">
        <v>21</v>
      </c>
      <c r="D257" s="18"/>
      <c r="E257" s="81" t="str">
        <f>CONCATENATE(C257,D257)</f>
        <v>X</v>
      </c>
      <c r="F257" s="18" t="s">
        <v>67</v>
      </c>
      <c r="G257" s="218">
        <v>18</v>
      </c>
      <c r="H257" s="18" t="str">
        <f>CONCATENATE(F257,"/",G257)</f>
        <v>XXX470/18</v>
      </c>
      <c r="I257" s="94" t="s">
        <v>27</v>
      </c>
      <c r="J257" s="83" t="s">
        <v>27</v>
      </c>
      <c r="K257" s="84">
        <v>0.36805555555555558</v>
      </c>
      <c r="L257" s="85">
        <v>0.37152777777777773</v>
      </c>
      <c r="M257" s="18" t="s">
        <v>22</v>
      </c>
      <c r="N257" s="85">
        <v>0.40625</v>
      </c>
      <c r="O257" s="86" t="s">
        <v>26</v>
      </c>
      <c r="P257" s="18" t="str">
        <f t="shared" si="217"/>
        <v>OK</v>
      </c>
      <c r="Q257" s="17">
        <f t="shared" si="218"/>
        <v>3.4722222222222265E-2</v>
      </c>
      <c r="R257" s="17">
        <f t="shared" si="219"/>
        <v>3.4722222222221544E-3</v>
      </c>
      <c r="S257" s="17">
        <f t="shared" si="220"/>
        <v>3.819444444444442E-2</v>
      </c>
      <c r="T257" s="17">
        <f t="shared" si="222"/>
        <v>7.2222222222222243E-2</v>
      </c>
      <c r="U257" s="18">
        <v>31.4</v>
      </c>
      <c r="V257" s="18">
        <f>INDEX('Počty dní'!F:J,MATCH(E257,'Počty dní'!H:H,0),4)</f>
        <v>47</v>
      </c>
      <c r="W257" s="88">
        <f>V257*U257</f>
        <v>1475.8</v>
      </c>
      <c r="Z257" s="20"/>
      <c r="AA257" s="20"/>
    </row>
    <row r="258" spans="1:27" x14ac:dyDescent="0.25">
      <c r="A258" s="80">
        <v>420</v>
      </c>
      <c r="B258" s="18">
        <v>4120</v>
      </c>
      <c r="C258" s="18" t="s">
        <v>21</v>
      </c>
      <c r="D258" s="18"/>
      <c r="E258" s="81" t="str">
        <f t="shared" si="215"/>
        <v>X</v>
      </c>
      <c r="F258" s="18" t="s">
        <v>67</v>
      </c>
      <c r="G258" s="218">
        <v>17</v>
      </c>
      <c r="H258" s="18" t="str">
        <f t="shared" si="216"/>
        <v>XXX470/17</v>
      </c>
      <c r="I258" s="94" t="s">
        <v>27</v>
      </c>
      <c r="J258" s="83" t="s">
        <v>27</v>
      </c>
      <c r="K258" s="84">
        <v>0.46527777777777773</v>
      </c>
      <c r="L258" s="85">
        <v>0.46875</v>
      </c>
      <c r="M258" s="18" t="s">
        <v>26</v>
      </c>
      <c r="N258" s="85">
        <v>0.49652777777777773</v>
      </c>
      <c r="O258" s="86" t="s">
        <v>70</v>
      </c>
      <c r="P258" s="18" t="str">
        <f t="shared" si="217"/>
        <v>OK</v>
      </c>
      <c r="Q258" s="17">
        <f t="shared" si="218"/>
        <v>2.7777777777777735E-2</v>
      </c>
      <c r="R258" s="17">
        <f t="shared" si="219"/>
        <v>3.4722222222222654E-3</v>
      </c>
      <c r="S258" s="17">
        <f t="shared" si="220"/>
        <v>3.125E-2</v>
      </c>
      <c r="T258" s="17">
        <f t="shared" si="222"/>
        <v>5.9027777777777735E-2</v>
      </c>
      <c r="U258" s="18">
        <v>22.4</v>
      </c>
      <c r="V258" s="18">
        <f>INDEX('Počty dní'!F:J,MATCH(E258,'Počty dní'!H:H,0),4)</f>
        <v>47</v>
      </c>
      <c r="W258" s="88">
        <f t="shared" si="221"/>
        <v>1052.8</v>
      </c>
      <c r="Z258" s="20"/>
      <c r="AA258" s="20"/>
    </row>
    <row r="259" spans="1:27" x14ac:dyDescent="0.25">
      <c r="A259" s="80">
        <v>420</v>
      </c>
      <c r="B259" s="18">
        <v>4120</v>
      </c>
      <c r="C259" s="18" t="s">
        <v>21</v>
      </c>
      <c r="D259" s="18"/>
      <c r="E259" s="81" t="str">
        <f>CONCATENATE(C259,D259)</f>
        <v>X</v>
      </c>
      <c r="F259" s="18" t="s">
        <v>67</v>
      </c>
      <c r="G259" s="218">
        <v>24</v>
      </c>
      <c r="H259" s="18" t="str">
        <f>CONCATENATE(F259,"/",G259)</f>
        <v>XXX470/24</v>
      </c>
      <c r="I259" s="94" t="s">
        <v>27</v>
      </c>
      <c r="J259" s="83" t="s">
        <v>27</v>
      </c>
      <c r="K259" s="84">
        <v>0.52013888888888882</v>
      </c>
      <c r="L259" s="85">
        <v>0.52083333333333337</v>
      </c>
      <c r="M259" s="86" t="s">
        <v>70</v>
      </c>
      <c r="N259" s="85">
        <v>0.5708333333333333</v>
      </c>
      <c r="O259" s="116" t="s">
        <v>69</v>
      </c>
      <c r="P259" s="18" t="str">
        <f t="shared" si="217"/>
        <v>OK</v>
      </c>
      <c r="Q259" s="17">
        <f t="shared" si="218"/>
        <v>4.9999999999999933E-2</v>
      </c>
      <c r="R259" s="17">
        <f t="shared" si="219"/>
        <v>6.94444444444553E-4</v>
      </c>
      <c r="S259" s="17">
        <f t="shared" si="220"/>
        <v>5.0694444444444486E-2</v>
      </c>
      <c r="T259" s="17">
        <f t="shared" si="222"/>
        <v>2.3611111111111083E-2</v>
      </c>
      <c r="U259" s="18">
        <v>36.4</v>
      </c>
      <c r="V259" s="18">
        <f>INDEX('Počty dní'!F:J,MATCH(E259,'Počty dní'!H:H,0),4)</f>
        <v>47</v>
      </c>
      <c r="W259" s="88">
        <f t="shared" si="221"/>
        <v>1710.8</v>
      </c>
      <c r="Z259" s="20"/>
      <c r="AA259" s="20"/>
    </row>
    <row r="260" spans="1:27" x14ac:dyDescent="0.25">
      <c r="A260" s="80">
        <v>420</v>
      </c>
      <c r="B260" s="18">
        <v>4120</v>
      </c>
      <c r="C260" s="18" t="s">
        <v>21</v>
      </c>
      <c r="D260" s="18"/>
      <c r="E260" s="81" t="str">
        <f>CONCATENATE(C260,D260)</f>
        <v>X</v>
      </c>
      <c r="F260" s="18" t="s">
        <v>67</v>
      </c>
      <c r="G260" s="218">
        <v>29</v>
      </c>
      <c r="H260" s="18" t="str">
        <f>CONCATENATE(F260,"/",G260)</f>
        <v>XXX470/29</v>
      </c>
      <c r="I260" s="94" t="s">
        <v>27</v>
      </c>
      <c r="J260" s="83" t="s">
        <v>27</v>
      </c>
      <c r="K260" s="84">
        <v>0.59166666666666667</v>
      </c>
      <c r="L260" s="85">
        <v>0.59375</v>
      </c>
      <c r="M260" s="116" t="s">
        <v>69</v>
      </c>
      <c r="N260" s="85">
        <v>0.64236111111111105</v>
      </c>
      <c r="O260" s="86" t="s">
        <v>70</v>
      </c>
      <c r="P260" s="18" t="str">
        <f t="shared" si="217"/>
        <v>OK</v>
      </c>
      <c r="Q260" s="17">
        <f t="shared" si="218"/>
        <v>4.8611111111111049E-2</v>
      </c>
      <c r="R260" s="17">
        <f t="shared" si="219"/>
        <v>2.0833333333333259E-3</v>
      </c>
      <c r="S260" s="17">
        <f t="shared" si="220"/>
        <v>5.0694444444444375E-2</v>
      </c>
      <c r="T260" s="17">
        <f t="shared" si="222"/>
        <v>2.083333333333337E-2</v>
      </c>
      <c r="U260" s="18">
        <v>34.1</v>
      </c>
      <c r="V260" s="18">
        <f>INDEX('Počty dní'!F:J,MATCH(E260,'Počty dní'!H:H,0),4)</f>
        <v>47</v>
      </c>
      <c r="W260" s="88">
        <f t="shared" si="221"/>
        <v>1602.7</v>
      </c>
      <c r="Z260" s="20"/>
      <c r="AA260" s="20"/>
    </row>
    <row r="261" spans="1:27" x14ac:dyDescent="0.25">
      <c r="A261" s="80">
        <v>420</v>
      </c>
      <c r="B261" s="18">
        <v>4120</v>
      </c>
      <c r="C261" s="18" t="s">
        <v>21</v>
      </c>
      <c r="D261" s="18"/>
      <c r="E261" s="81" t="str">
        <f t="shared" si="215"/>
        <v>X</v>
      </c>
      <c r="F261" s="18" t="s">
        <v>67</v>
      </c>
      <c r="G261" s="218">
        <v>36</v>
      </c>
      <c r="H261" s="18" t="str">
        <f t="shared" si="216"/>
        <v>XXX470/36</v>
      </c>
      <c r="I261" s="94" t="s">
        <v>28</v>
      </c>
      <c r="J261" s="83" t="s">
        <v>27</v>
      </c>
      <c r="K261" s="84">
        <v>0.68958333333333333</v>
      </c>
      <c r="L261" s="85">
        <v>0.69097222222222221</v>
      </c>
      <c r="M261" s="86" t="s">
        <v>70</v>
      </c>
      <c r="N261" s="85">
        <v>0.73749999999999993</v>
      </c>
      <c r="O261" s="116" t="s">
        <v>69</v>
      </c>
      <c r="P261" s="18" t="str">
        <f t="shared" si="217"/>
        <v>OK</v>
      </c>
      <c r="Q261" s="17">
        <f t="shared" si="218"/>
        <v>4.6527777777777724E-2</v>
      </c>
      <c r="R261" s="17">
        <f t="shared" si="219"/>
        <v>1.388888888888884E-3</v>
      </c>
      <c r="S261" s="17">
        <f t="shared" si="220"/>
        <v>4.7916666666666607E-2</v>
      </c>
      <c r="T261" s="17">
        <f t="shared" si="222"/>
        <v>4.7222222222222276E-2</v>
      </c>
      <c r="U261" s="18">
        <v>34.1</v>
      </c>
      <c r="V261" s="18">
        <f>INDEX('Počty dní'!F:J,MATCH(E261,'Počty dní'!H:H,0),4)</f>
        <v>47</v>
      </c>
      <c r="W261" s="88">
        <f t="shared" si="221"/>
        <v>1602.7</v>
      </c>
      <c r="Z261" s="20"/>
      <c r="AA261" s="20"/>
    </row>
    <row r="262" spans="1:27" x14ac:dyDescent="0.25">
      <c r="A262" s="80">
        <v>420</v>
      </c>
      <c r="B262" s="18">
        <v>4120</v>
      </c>
      <c r="C262" s="18" t="s">
        <v>21</v>
      </c>
      <c r="D262" s="18"/>
      <c r="E262" s="81" t="str">
        <f t="shared" si="215"/>
        <v>X</v>
      </c>
      <c r="F262" s="18" t="s">
        <v>67</v>
      </c>
      <c r="G262" s="218">
        <v>41</v>
      </c>
      <c r="H262" s="18" t="str">
        <f t="shared" si="216"/>
        <v>XXX470/41</v>
      </c>
      <c r="I262" s="94" t="s">
        <v>27</v>
      </c>
      <c r="J262" s="83" t="s">
        <v>27</v>
      </c>
      <c r="K262" s="84">
        <v>0.7583333333333333</v>
      </c>
      <c r="L262" s="85">
        <v>0.76041666666666663</v>
      </c>
      <c r="M262" s="116" t="s">
        <v>69</v>
      </c>
      <c r="N262" s="85">
        <v>0.80902777777777779</v>
      </c>
      <c r="O262" s="86" t="s">
        <v>70</v>
      </c>
      <c r="P262" s="18" t="str">
        <f t="shared" si="217"/>
        <v>OK</v>
      </c>
      <c r="Q262" s="17">
        <f t="shared" si="218"/>
        <v>4.861111111111116E-2</v>
      </c>
      <c r="R262" s="17">
        <f t="shared" si="219"/>
        <v>2.0833333333333259E-3</v>
      </c>
      <c r="S262" s="17">
        <f t="shared" si="220"/>
        <v>5.0694444444444486E-2</v>
      </c>
      <c r="T262" s="17">
        <f t="shared" si="222"/>
        <v>2.083333333333337E-2</v>
      </c>
      <c r="U262" s="18">
        <v>34.1</v>
      </c>
      <c r="V262" s="18">
        <f>INDEX('Počty dní'!F:J,MATCH(E262,'Počty dní'!H:H,0),4)</f>
        <v>47</v>
      </c>
      <c r="W262" s="88">
        <f t="shared" si="221"/>
        <v>1602.7</v>
      </c>
      <c r="Z262" s="20"/>
      <c r="AA262" s="20"/>
    </row>
    <row r="263" spans="1:27" x14ac:dyDescent="0.25">
      <c r="A263" s="80">
        <v>420</v>
      </c>
      <c r="B263" s="18">
        <v>4120</v>
      </c>
      <c r="C263" s="18" t="s">
        <v>21</v>
      </c>
      <c r="D263" s="18"/>
      <c r="E263" s="81" t="str">
        <f>CONCATENATE(C263,D263)</f>
        <v>X</v>
      </c>
      <c r="F263" s="18" t="s">
        <v>33</v>
      </c>
      <c r="G263" s="218"/>
      <c r="H263" s="18" t="str">
        <f>CONCATENATE(F263,"/",G263)</f>
        <v>přejezd/</v>
      </c>
      <c r="I263" s="94"/>
      <c r="J263" s="83" t="s">
        <v>27</v>
      </c>
      <c r="K263" s="84">
        <v>0.80902777777777779</v>
      </c>
      <c r="L263" s="85">
        <v>0.80902777777777779</v>
      </c>
      <c r="M263" s="86" t="s">
        <v>70</v>
      </c>
      <c r="N263" s="85">
        <v>0.81111111111111101</v>
      </c>
      <c r="O263" s="18" t="s">
        <v>61</v>
      </c>
      <c r="P263" s="18" t="str">
        <f t="shared" si="217"/>
        <v>OK</v>
      </c>
      <c r="Q263" s="17">
        <f t="shared" si="218"/>
        <v>2.0833333333332149E-3</v>
      </c>
      <c r="R263" s="17">
        <f t="shared" si="219"/>
        <v>0</v>
      </c>
      <c r="S263" s="17">
        <f t="shared" si="220"/>
        <v>2.0833333333332149E-3</v>
      </c>
      <c r="T263" s="17">
        <f t="shared" si="222"/>
        <v>0</v>
      </c>
      <c r="U263" s="18">
        <v>0</v>
      </c>
      <c r="V263" s="18">
        <f>INDEX('Počty dní'!F:J,MATCH(E263,'Počty dní'!H:H,0),4)</f>
        <v>47</v>
      </c>
      <c r="W263" s="88">
        <f t="shared" si="221"/>
        <v>0</v>
      </c>
      <c r="Z263" s="20"/>
      <c r="AA263" s="20"/>
    </row>
    <row r="264" spans="1:27" x14ac:dyDescent="0.25">
      <c r="A264" s="80">
        <v>420</v>
      </c>
      <c r="B264" s="18">
        <v>4120</v>
      </c>
      <c r="C264" s="18" t="s">
        <v>21</v>
      </c>
      <c r="D264" s="18"/>
      <c r="E264" s="81" t="str">
        <f>CONCATENATE(C264,D264)</f>
        <v>X</v>
      </c>
      <c r="F264" s="18" t="s">
        <v>63</v>
      </c>
      <c r="G264" s="218">
        <v>22</v>
      </c>
      <c r="H264" s="18" t="str">
        <f>CONCATENATE(F264,"/",G264)</f>
        <v>XXX471/22</v>
      </c>
      <c r="I264" s="94" t="s">
        <v>28</v>
      </c>
      <c r="J264" s="83" t="s">
        <v>27</v>
      </c>
      <c r="K264" s="84">
        <v>0.81111111111111101</v>
      </c>
      <c r="L264" s="85">
        <v>0.8125</v>
      </c>
      <c r="M264" s="18" t="s">
        <v>61</v>
      </c>
      <c r="N264" s="85">
        <v>0.8256944444444444</v>
      </c>
      <c r="O264" s="86" t="s">
        <v>65</v>
      </c>
      <c r="P264" s="18" t="str">
        <f t="shared" si="217"/>
        <v>OK</v>
      </c>
      <c r="Q264" s="17">
        <f t="shared" si="218"/>
        <v>1.3194444444444398E-2</v>
      </c>
      <c r="R264" s="17">
        <f t="shared" si="219"/>
        <v>1.388888888888995E-3</v>
      </c>
      <c r="S264" s="17">
        <f t="shared" si="220"/>
        <v>1.4583333333333393E-2</v>
      </c>
      <c r="T264" s="17">
        <f t="shared" si="222"/>
        <v>0</v>
      </c>
      <c r="U264" s="18">
        <v>11.4</v>
      </c>
      <c r="V264" s="18">
        <f>INDEX('Počty dní'!F:J,MATCH(E264,'Počty dní'!H:H,0),4)</f>
        <v>47</v>
      </c>
      <c r="W264" s="88">
        <f>V264*U264</f>
        <v>535.80000000000007</v>
      </c>
      <c r="Z264" s="20"/>
      <c r="AA264" s="20"/>
    </row>
    <row r="265" spans="1:27" x14ac:dyDescent="0.25">
      <c r="A265" s="80">
        <v>420</v>
      </c>
      <c r="B265" s="18">
        <v>4120</v>
      </c>
      <c r="C265" s="18" t="s">
        <v>21</v>
      </c>
      <c r="D265" s="18"/>
      <c r="E265" s="81" t="str">
        <f>CONCATENATE(C265,D265)</f>
        <v>X</v>
      </c>
      <c r="F265" s="18" t="s">
        <v>33</v>
      </c>
      <c r="G265" s="218"/>
      <c r="H265" s="18" t="str">
        <f>CONCATENATE(F265,"/",G265)</f>
        <v>přejezd/</v>
      </c>
      <c r="I265" s="94"/>
      <c r="J265" s="83" t="s">
        <v>27</v>
      </c>
      <c r="K265" s="84">
        <v>0.8256944444444444</v>
      </c>
      <c r="L265" s="85">
        <v>0.8256944444444444</v>
      </c>
      <c r="M265" s="86" t="s">
        <v>65</v>
      </c>
      <c r="N265" s="85">
        <v>0.83680555555555547</v>
      </c>
      <c r="O265" s="86" t="s">
        <v>70</v>
      </c>
      <c r="P265" s="18" t="str">
        <f t="shared" si="217"/>
        <v>OK</v>
      </c>
      <c r="Q265" s="17">
        <f t="shared" si="218"/>
        <v>1.1111111111111072E-2</v>
      </c>
      <c r="R265" s="17">
        <f t="shared" si="219"/>
        <v>0</v>
      </c>
      <c r="S265" s="17">
        <f t="shared" si="220"/>
        <v>1.1111111111111072E-2</v>
      </c>
      <c r="T265" s="17">
        <f t="shared" si="222"/>
        <v>0</v>
      </c>
      <c r="U265" s="18">
        <v>0</v>
      </c>
      <c r="V265" s="18">
        <f>INDEX('Počty dní'!F:J,MATCH(E265,'Počty dní'!H:H,0),4)</f>
        <v>47</v>
      </c>
      <c r="W265" s="88">
        <f>V265*U265</f>
        <v>0</v>
      </c>
      <c r="Z265" s="20"/>
      <c r="AA265" s="20"/>
    </row>
    <row r="266" spans="1:27" x14ac:dyDescent="0.25">
      <c r="A266" s="80">
        <v>420</v>
      </c>
      <c r="B266" s="18">
        <v>4120</v>
      </c>
      <c r="C266" s="18" t="s">
        <v>21</v>
      </c>
      <c r="D266" s="18"/>
      <c r="E266" s="81" t="str">
        <f t="shared" si="215"/>
        <v>X</v>
      </c>
      <c r="F266" s="18" t="s">
        <v>67</v>
      </c>
      <c r="G266" s="218">
        <v>44</v>
      </c>
      <c r="H266" s="18" t="str">
        <f t="shared" si="216"/>
        <v>XXX470/44</v>
      </c>
      <c r="I266" s="94" t="s">
        <v>28</v>
      </c>
      <c r="J266" s="83" t="s">
        <v>27</v>
      </c>
      <c r="K266" s="84">
        <v>0.86041666666666661</v>
      </c>
      <c r="L266" s="85">
        <v>0.86111111111111116</v>
      </c>
      <c r="M266" s="86" t="s">
        <v>70</v>
      </c>
      <c r="N266" s="85">
        <v>0.90416666666666667</v>
      </c>
      <c r="O266" s="116" t="s">
        <v>69</v>
      </c>
      <c r="P266" s="18" t="str">
        <f t="shared" si="217"/>
        <v>OK</v>
      </c>
      <c r="Q266" s="17">
        <f t="shared" si="218"/>
        <v>4.3055555555555514E-2</v>
      </c>
      <c r="R266" s="17">
        <f t="shared" si="219"/>
        <v>6.94444444444553E-4</v>
      </c>
      <c r="S266" s="17">
        <f t="shared" si="220"/>
        <v>4.3750000000000067E-2</v>
      </c>
      <c r="T266" s="17">
        <f t="shared" si="222"/>
        <v>2.3611111111111138E-2</v>
      </c>
      <c r="U266" s="18">
        <v>34.1</v>
      </c>
      <c r="V266" s="18">
        <f>INDEX('Počty dní'!F:J,MATCH(E266,'Počty dní'!H:H,0),4)</f>
        <v>47</v>
      </c>
      <c r="W266" s="88">
        <f t="shared" si="221"/>
        <v>1602.7</v>
      </c>
      <c r="Z266" s="20"/>
      <c r="AA266" s="20"/>
    </row>
    <row r="267" spans="1:27" ht="15.75" thickBot="1" x14ac:dyDescent="0.3">
      <c r="A267" s="108">
        <v>420</v>
      </c>
      <c r="B267" s="63">
        <v>4120</v>
      </c>
      <c r="C267" s="63" t="s">
        <v>21</v>
      </c>
      <c r="D267" s="63"/>
      <c r="E267" s="109" t="str">
        <f t="shared" si="215"/>
        <v>X</v>
      </c>
      <c r="F267" s="63" t="s">
        <v>67</v>
      </c>
      <c r="G267" s="225">
        <v>45</v>
      </c>
      <c r="H267" s="63" t="str">
        <f t="shared" si="216"/>
        <v>XXX470/45</v>
      </c>
      <c r="I267" s="110" t="s">
        <v>28</v>
      </c>
      <c r="J267" s="123" t="s">
        <v>27</v>
      </c>
      <c r="K267" s="111">
        <v>0.92499999999999993</v>
      </c>
      <c r="L267" s="113">
        <v>0.92708333333333337</v>
      </c>
      <c r="M267" s="124" t="s">
        <v>69</v>
      </c>
      <c r="N267" s="113">
        <v>0.97083333333333333</v>
      </c>
      <c r="O267" s="112" t="s">
        <v>70</v>
      </c>
      <c r="P267" s="63"/>
      <c r="Q267" s="62">
        <f t="shared" si="218"/>
        <v>4.3749999999999956E-2</v>
      </c>
      <c r="R267" s="62">
        <f t="shared" si="219"/>
        <v>2.083333333333437E-3</v>
      </c>
      <c r="S267" s="62">
        <f t="shared" si="220"/>
        <v>4.5833333333333393E-2</v>
      </c>
      <c r="T267" s="62">
        <f t="shared" si="222"/>
        <v>2.0833333333333259E-2</v>
      </c>
      <c r="U267" s="63">
        <v>34.1</v>
      </c>
      <c r="V267" s="63">
        <f>INDEX('Počty dní'!F:J,MATCH(E267,'Počty dní'!H:H,0),4)</f>
        <v>47</v>
      </c>
      <c r="W267" s="114">
        <f t="shared" si="221"/>
        <v>1602.7</v>
      </c>
      <c r="Z267" s="20"/>
      <c r="AA267" s="20"/>
    </row>
    <row r="268" spans="1:27" ht="15.75" thickBot="1" x14ac:dyDescent="0.3">
      <c r="A268" s="69" t="str">
        <f ca="1">CONCATENATE(INDIRECT("R[-3]C[0]",FALSE),"celkem")</f>
        <v>420celkem</v>
      </c>
      <c r="B268" s="37"/>
      <c r="C268" s="37" t="str">
        <f ca="1">INDIRECT("R[-1]C[12]",FALSE)</f>
        <v>Kamenice,Kamenička</v>
      </c>
      <c r="D268" s="38"/>
      <c r="E268" s="37"/>
      <c r="F268" s="38"/>
      <c r="G268" s="219"/>
      <c r="H268" s="39"/>
      <c r="I268" s="40"/>
      <c r="J268" s="41" t="str">
        <f ca="1">INDIRECT("R[-2]C[0]",FALSE)</f>
        <v>V</v>
      </c>
      <c r="K268" s="42"/>
      <c r="L268" s="59"/>
      <c r="M268" s="43"/>
      <c r="N268" s="59"/>
      <c r="O268" s="44"/>
      <c r="P268" s="37"/>
      <c r="Q268" s="45">
        <f>SUM(Q255:Q267)</f>
        <v>0.43263888888888846</v>
      </c>
      <c r="R268" s="45">
        <f>SUM(R255:R267)</f>
        <v>2.0833333333333703E-2</v>
      </c>
      <c r="S268" s="45">
        <f>SUM(S255:S267)</f>
        <v>0.45347222222222217</v>
      </c>
      <c r="T268" s="45">
        <f>SUM(T255:T267)</f>
        <v>0.30694444444444446</v>
      </c>
      <c r="U268" s="46">
        <f>SUM(U255:U267)</f>
        <v>325.40000000000003</v>
      </c>
      <c r="V268" s="47"/>
      <c r="W268" s="48">
        <f>SUM(W255:W267)</f>
        <v>15293.800000000003</v>
      </c>
      <c r="Z268" s="20"/>
      <c r="AA268" s="20"/>
    </row>
    <row r="269" spans="1:27" x14ac:dyDescent="0.25">
      <c r="A269" s="70"/>
      <c r="D269" s="49"/>
      <c r="F269" s="49"/>
      <c r="H269" s="50"/>
      <c r="I269" s="51"/>
      <c r="J269" s="52"/>
      <c r="K269" s="53"/>
      <c r="L269" s="60"/>
      <c r="M269" s="54"/>
      <c r="N269" s="60"/>
      <c r="O269" s="55"/>
      <c r="Q269" s="56"/>
      <c r="R269" s="56"/>
      <c r="S269" s="56"/>
      <c r="T269" s="56"/>
      <c r="U269" s="53"/>
      <c r="W269" s="53"/>
      <c r="Z269" s="20"/>
      <c r="AA269" s="20"/>
    </row>
    <row r="270" spans="1:27" ht="15.75" thickBot="1" x14ac:dyDescent="0.3">
      <c r="L270" s="90"/>
      <c r="Z270" s="20"/>
      <c r="AA270" s="20"/>
    </row>
    <row r="271" spans="1:27" x14ac:dyDescent="0.25">
      <c r="A271" s="72">
        <v>421</v>
      </c>
      <c r="B271" s="57">
        <v>4121</v>
      </c>
      <c r="C271" s="57" t="s">
        <v>21</v>
      </c>
      <c r="D271" s="57"/>
      <c r="E271" s="73" t="str">
        <f t="shared" ref="E271:E272" si="223">CONCATENATE(C271,D271)</f>
        <v>X</v>
      </c>
      <c r="F271" s="57" t="s">
        <v>63</v>
      </c>
      <c r="G271" s="217">
        <v>4</v>
      </c>
      <c r="H271" s="57" t="str">
        <f t="shared" ref="H271:H272" si="224">CONCATENATE(F271,"/",G271)</f>
        <v>XXX471/4</v>
      </c>
      <c r="I271" s="93" t="s">
        <v>28</v>
      </c>
      <c r="J271" s="75" t="s">
        <v>27</v>
      </c>
      <c r="K271" s="76">
        <v>0.22777777777777777</v>
      </c>
      <c r="L271" s="77">
        <v>0.22916666666666666</v>
      </c>
      <c r="M271" s="57" t="s">
        <v>61</v>
      </c>
      <c r="N271" s="77">
        <v>0.26111111111111113</v>
      </c>
      <c r="O271" s="78" t="s">
        <v>64</v>
      </c>
      <c r="P271" s="57" t="str">
        <f t="shared" ref="P271:P280" si="225">IF(M272=O271,"OK","POZOR")</f>
        <v>OK</v>
      </c>
      <c r="Q271" s="58">
        <f t="shared" ref="Q271:Q281" si="226">IF(ISNUMBER(G271),N271-L271,IF(F271="přejezd",N271-L271,0))</f>
        <v>3.194444444444447E-2</v>
      </c>
      <c r="R271" s="58">
        <f t="shared" ref="R271:R281" si="227">IF(ISNUMBER(G271),L271-K271,0)</f>
        <v>1.388888888888884E-3</v>
      </c>
      <c r="S271" s="58">
        <f t="shared" ref="S271:S281" si="228">Q271+R271</f>
        <v>3.3333333333333354E-2</v>
      </c>
      <c r="T271" s="58"/>
      <c r="U271" s="57">
        <v>30.1</v>
      </c>
      <c r="V271" s="57">
        <f>INDEX('Počty dní'!F:J,MATCH(E271,'Počty dní'!H:H,0),4)</f>
        <v>47</v>
      </c>
      <c r="W271" s="79">
        <f t="shared" ref="W271:W272" si="229">V271*U271</f>
        <v>1414.7</v>
      </c>
      <c r="Z271" s="20"/>
      <c r="AA271" s="20"/>
    </row>
    <row r="272" spans="1:27" x14ac:dyDescent="0.25">
      <c r="A272" s="80">
        <v>421</v>
      </c>
      <c r="B272" s="18">
        <v>4121</v>
      </c>
      <c r="C272" s="18" t="s">
        <v>21</v>
      </c>
      <c r="D272" s="18"/>
      <c r="E272" s="81" t="str">
        <f t="shared" si="223"/>
        <v>X</v>
      </c>
      <c r="F272" s="18" t="s">
        <v>63</v>
      </c>
      <c r="G272" s="218">
        <v>5</v>
      </c>
      <c r="H272" s="18" t="str">
        <f t="shared" si="224"/>
        <v>XXX471/5</v>
      </c>
      <c r="I272" s="94" t="s">
        <v>27</v>
      </c>
      <c r="J272" s="83" t="s">
        <v>27</v>
      </c>
      <c r="K272" s="84">
        <v>0.26250000000000001</v>
      </c>
      <c r="L272" s="85">
        <v>0.2638888888888889</v>
      </c>
      <c r="M272" s="86" t="s">
        <v>64</v>
      </c>
      <c r="N272" s="85">
        <v>0.2951388888888889</v>
      </c>
      <c r="O272" s="18" t="s">
        <v>61</v>
      </c>
      <c r="P272" s="18" t="str">
        <f t="shared" si="225"/>
        <v>OK</v>
      </c>
      <c r="Q272" s="17">
        <f t="shared" si="226"/>
        <v>3.125E-2</v>
      </c>
      <c r="R272" s="17">
        <f t="shared" si="227"/>
        <v>1.388888888888884E-3</v>
      </c>
      <c r="S272" s="17">
        <f t="shared" si="228"/>
        <v>3.2638888888888884E-2</v>
      </c>
      <c r="T272" s="17">
        <f t="shared" ref="T272:T281" si="230">K272-N271</f>
        <v>1.388888888888884E-3</v>
      </c>
      <c r="U272" s="18">
        <v>27.9</v>
      </c>
      <c r="V272" s="18">
        <f>INDEX('Počty dní'!F:J,MATCH(E272,'Počty dní'!H:H,0),4)</f>
        <v>47</v>
      </c>
      <c r="W272" s="88">
        <f t="shared" si="229"/>
        <v>1311.3</v>
      </c>
      <c r="Z272" s="20"/>
      <c r="AA272" s="20"/>
    </row>
    <row r="273" spans="1:27" x14ac:dyDescent="0.25">
      <c r="A273" s="80">
        <v>421</v>
      </c>
      <c r="B273" s="18">
        <v>4121</v>
      </c>
      <c r="C273" s="18" t="s">
        <v>21</v>
      </c>
      <c r="D273" s="18"/>
      <c r="E273" s="81" t="s">
        <v>21</v>
      </c>
      <c r="F273" s="18" t="s">
        <v>60</v>
      </c>
      <c r="G273" s="218">
        <v>2</v>
      </c>
      <c r="H273" s="18" t="s">
        <v>153</v>
      </c>
      <c r="I273" s="94" t="s">
        <v>27</v>
      </c>
      <c r="J273" s="83" t="s">
        <v>27</v>
      </c>
      <c r="K273" s="84">
        <v>0.2951388888888889</v>
      </c>
      <c r="L273" s="85">
        <v>0.29722222222222222</v>
      </c>
      <c r="M273" s="18" t="s">
        <v>61</v>
      </c>
      <c r="N273" s="85">
        <v>0.31805555555555554</v>
      </c>
      <c r="O273" s="18" t="s">
        <v>26</v>
      </c>
      <c r="P273" s="18" t="str">
        <f>IF(M274=O273,"OK","POZOR")</f>
        <v>OK</v>
      </c>
      <c r="Q273" s="17">
        <f t="shared" si="226"/>
        <v>2.0833333333333315E-2</v>
      </c>
      <c r="R273" s="17">
        <f t="shared" si="227"/>
        <v>2.0833333333333259E-3</v>
      </c>
      <c r="S273" s="17">
        <f t="shared" si="228"/>
        <v>2.2916666666666641E-2</v>
      </c>
      <c r="T273" s="17">
        <f t="shared" si="230"/>
        <v>0</v>
      </c>
      <c r="U273" s="18">
        <v>19.5</v>
      </c>
      <c r="V273" s="18">
        <f>INDEX('Počty dní'!F:J,MATCH(E273,'Počty dní'!H:H,0),4)</f>
        <v>47</v>
      </c>
      <c r="W273" s="88">
        <v>3997.5</v>
      </c>
      <c r="Z273" s="20"/>
      <c r="AA273" s="20"/>
    </row>
    <row r="274" spans="1:27" x14ac:dyDescent="0.25">
      <c r="A274" s="80">
        <v>421</v>
      </c>
      <c r="B274" s="18">
        <v>4121</v>
      </c>
      <c r="C274" s="18" t="s">
        <v>21</v>
      </c>
      <c r="D274" s="18"/>
      <c r="E274" s="81" t="str">
        <f t="shared" ref="E274:E281" si="231">CONCATENATE(C274,D274)</f>
        <v>X</v>
      </c>
      <c r="F274" s="18" t="s">
        <v>67</v>
      </c>
      <c r="G274" s="218">
        <v>13</v>
      </c>
      <c r="H274" s="18" t="str">
        <f t="shared" ref="H274:H281" si="232">CONCATENATE(F274,"/",G274)</f>
        <v>XXX470/13</v>
      </c>
      <c r="I274" s="94" t="s">
        <v>27</v>
      </c>
      <c r="J274" s="83" t="s">
        <v>27</v>
      </c>
      <c r="K274" s="84">
        <v>0.38194444444444442</v>
      </c>
      <c r="L274" s="85">
        <v>0.38541666666666669</v>
      </c>
      <c r="M274" s="18" t="s">
        <v>26</v>
      </c>
      <c r="N274" s="85">
        <v>0.41319444444444442</v>
      </c>
      <c r="O274" s="18" t="s">
        <v>70</v>
      </c>
      <c r="P274" s="18" t="str">
        <f t="shared" si="225"/>
        <v>OK</v>
      </c>
      <c r="Q274" s="17">
        <f t="shared" si="226"/>
        <v>2.7777777777777735E-2</v>
      </c>
      <c r="R274" s="17">
        <f t="shared" si="227"/>
        <v>3.4722222222222654E-3</v>
      </c>
      <c r="S274" s="17">
        <f t="shared" si="228"/>
        <v>3.125E-2</v>
      </c>
      <c r="T274" s="17">
        <f>K274-N273</f>
        <v>6.3888888888888884E-2</v>
      </c>
      <c r="U274" s="18">
        <v>22.4</v>
      </c>
      <c r="V274" s="18">
        <f>INDEX('Počty dní'!F:J,MATCH(E274,'Počty dní'!H:H,0),4)</f>
        <v>47</v>
      </c>
      <c r="W274" s="88">
        <f t="shared" ref="W274:W281" si="233">V274*U274</f>
        <v>1052.8</v>
      </c>
      <c r="Z274" s="20"/>
      <c r="AA274" s="20"/>
    </row>
    <row r="275" spans="1:27" x14ac:dyDescent="0.25">
      <c r="A275" s="80">
        <v>421</v>
      </c>
      <c r="B275" s="18">
        <v>4121</v>
      </c>
      <c r="C275" s="18" t="s">
        <v>21</v>
      </c>
      <c r="D275" s="18"/>
      <c r="E275" s="81" t="str">
        <f t="shared" si="231"/>
        <v>X</v>
      </c>
      <c r="F275" s="18" t="s">
        <v>33</v>
      </c>
      <c r="G275" s="218"/>
      <c r="H275" s="18" t="str">
        <f t="shared" si="232"/>
        <v>přejezd/</v>
      </c>
      <c r="I275" s="94"/>
      <c r="J275" s="83" t="s">
        <v>27</v>
      </c>
      <c r="K275" s="84">
        <v>0.41319444444444442</v>
      </c>
      <c r="L275" s="85">
        <v>0.41319444444444442</v>
      </c>
      <c r="M275" s="18" t="s">
        <v>70</v>
      </c>
      <c r="N275" s="85">
        <v>0.41597222222222219</v>
      </c>
      <c r="O275" s="18" t="s">
        <v>61</v>
      </c>
      <c r="P275" s="18" t="str">
        <f t="shared" si="225"/>
        <v>OK</v>
      </c>
      <c r="Q275" s="17">
        <f t="shared" si="226"/>
        <v>2.7777777777777679E-3</v>
      </c>
      <c r="R275" s="17">
        <f t="shared" si="227"/>
        <v>0</v>
      </c>
      <c r="S275" s="17">
        <f t="shared" si="228"/>
        <v>2.7777777777777679E-3</v>
      </c>
      <c r="T275" s="17">
        <f t="shared" si="230"/>
        <v>0</v>
      </c>
      <c r="U275" s="18">
        <v>0</v>
      </c>
      <c r="V275" s="18">
        <f>INDEX('Počty dní'!F:J,MATCH(E275,'Počty dní'!H:H,0),4)</f>
        <v>47</v>
      </c>
      <c r="W275" s="88">
        <f t="shared" si="233"/>
        <v>0</v>
      </c>
      <c r="Z275" s="20"/>
      <c r="AA275" s="20"/>
    </row>
    <row r="276" spans="1:27" x14ac:dyDescent="0.25">
      <c r="A276" s="80">
        <v>421</v>
      </c>
      <c r="B276" s="18">
        <v>4121</v>
      </c>
      <c r="C276" s="18" t="s">
        <v>21</v>
      </c>
      <c r="D276" s="18"/>
      <c r="E276" s="81" t="str">
        <f t="shared" si="231"/>
        <v>X</v>
      </c>
      <c r="F276" s="18" t="s">
        <v>63</v>
      </c>
      <c r="G276" s="218">
        <v>8</v>
      </c>
      <c r="H276" s="18" t="str">
        <f t="shared" si="232"/>
        <v>XXX471/8</v>
      </c>
      <c r="I276" s="94" t="s">
        <v>28</v>
      </c>
      <c r="J276" s="83" t="s">
        <v>27</v>
      </c>
      <c r="K276" s="84">
        <v>0.41597222222222219</v>
      </c>
      <c r="L276" s="85">
        <v>0.41666666666666669</v>
      </c>
      <c r="M276" s="18" t="s">
        <v>61</v>
      </c>
      <c r="N276" s="85">
        <v>0.44861111111111113</v>
      </c>
      <c r="O276" s="86" t="s">
        <v>64</v>
      </c>
      <c r="P276" s="18" t="str">
        <f t="shared" si="225"/>
        <v>OK</v>
      </c>
      <c r="Q276" s="17">
        <f t="shared" si="226"/>
        <v>3.1944444444444442E-2</v>
      </c>
      <c r="R276" s="17">
        <f t="shared" si="227"/>
        <v>6.9444444444449749E-4</v>
      </c>
      <c r="S276" s="17">
        <f t="shared" si="228"/>
        <v>3.2638888888888939E-2</v>
      </c>
      <c r="T276" s="17">
        <f t="shared" si="230"/>
        <v>0</v>
      </c>
      <c r="U276" s="18">
        <v>30.1</v>
      </c>
      <c r="V276" s="18">
        <f>INDEX('Počty dní'!F:J,MATCH(E276,'Počty dní'!H:H,0),4)</f>
        <v>47</v>
      </c>
      <c r="W276" s="88">
        <f t="shared" si="233"/>
        <v>1414.7</v>
      </c>
      <c r="Z276" s="20"/>
      <c r="AA276" s="20"/>
    </row>
    <row r="277" spans="1:27" x14ac:dyDescent="0.25">
      <c r="A277" s="80">
        <v>421</v>
      </c>
      <c r="B277" s="18">
        <v>4121</v>
      </c>
      <c r="C277" s="18" t="s">
        <v>21</v>
      </c>
      <c r="D277" s="18"/>
      <c r="E277" s="81" t="str">
        <f t="shared" si="231"/>
        <v>X</v>
      </c>
      <c r="F277" s="18" t="s">
        <v>63</v>
      </c>
      <c r="G277" s="218">
        <v>9</v>
      </c>
      <c r="H277" s="18" t="str">
        <f t="shared" si="232"/>
        <v>XXX471/9</v>
      </c>
      <c r="I277" s="94" t="s">
        <v>28</v>
      </c>
      <c r="J277" s="83" t="s">
        <v>27</v>
      </c>
      <c r="K277" s="84">
        <v>0.48402777777777778</v>
      </c>
      <c r="L277" s="85">
        <v>0.4861111111111111</v>
      </c>
      <c r="M277" s="86" t="s">
        <v>64</v>
      </c>
      <c r="N277" s="85">
        <v>0.5180555555555556</v>
      </c>
      <c r="O277" s="18" t="s">
        <v>61</v>
      </c>
      <c r="P277" s="18" t="str">
        <f t="shared" si="225"/>
        <v>OK</v>
      </c>
      <c r="Q277" s="17">
        <f t="shared" si="226"/>
        <v>3.1944444444444497E-2</v>
      </c>
      <c r="R277" s="17">
        <f t="shared" si="227"/>
        <v>2.0833333333333259E-3</v>
      </c>
      <c r="S277" s="17">
        <f t="shared" si="228"/>
        <v>3.4027777777777823E-2</v>
      </c>
      <c r="T277" s="17">
        <f t="shared" si="230"/>
        <v>3.5416666666666652E-2</v>
      </c>
      <c r="U277" s="18">
        <v>30.1</v>
      </c>
      <c r="V277" s="18">
        <f>INDEX('Počty dní'!F:J,MATCH(E277,'Počty dní'!H:H,0),4)</f>
        <v>47</v>
      </c>
      <c r="W277" s="88">
        <f t="shared" si="233"/>
        <v>1414.7</v>
      </c>
      <c r="Z277" s="20"/>
      <c r="AA277" s="20"/>
    </row>
    <row r="278" spans="1:27" x14ac:dyDescent="0.25">
      <c r="A278" s="80">
        <v>421</v>
      </c>
      <c r="B278" s="18">
        <v>4121</v>
      </c>
      <c r="C278" s="18" t="s">
        <v>21</v>
      </c>
      <c r="D278" s="18"/>
      <c r="E278" s="81" t="str">
        <f t="shared" si="231"/>
        <v>X</v>
      </c>
      <c r="F278" s="18" t="s">
        <v>63</v>
      </c>
      <c r="G278" s="218">
        <v>10</v>
      </c>
      <c r="H278" s="18" t="str">
        <f t="shared" si="232"/>
        <v>XXX471/10</v>
      </c>
      <c r="I278" s="94" t="s">
        <v>28</v>
      </c>
      <c r="J278" s="83" t="s">
        <v>27</v>
      </c>
      <c r="K278" s="84">
        <v>0.5180555555555556</v>
      </c>
      <c r="L278" s="85">
        <v>0.52083333333333337</v>
      </c>
      <c r="M278" s="18" t="s">
        <v>61</v>
      </c>
      <c r="N278" s="85">
        <v>0.55972222222222223</v>
      </c>
      <c r="O278" s="86" t="s">
        <v>64</v>
      </c>
      <c r="P278" s="18" t="str">
        <f t="shared" si="225"/>
        <v>OK</v>
      </c>
      <c r="Q278" s="17">
        <f t="shared" si="226"/>
        <v>3.8888888888888862E-2</v>
      </c>
      <c r="R278" s="17">
        <f t="shared" si="227"/>
        <v>2.7777777777777679E-3</v>
      </c>
      <c r="S278" s="17">
        <f t="shared" si="228"/>
        <v>4.166666666666663E-2</v>
      </c>
      <c r="T278" s="17">
        <f t="shared" si="230"/>
        <v>0</v>
      </c>
      <c r="U278" s="18">
        <v>35.9</v>
      </c>
      <c r="V278" s="18">
        <f>INDEX('Počty dní'!F:J,MATCH(E278,'Počty dní'!H:H,0),4)</f>
        <v>47</v>
      </c>
      <c r="W278" s="88">
        <f t="shared" si="233"/>
        <v>1687.3</v>
      </c>
      <c r="Z278" s="20"/>
      <c r="AA278" s="20"/>
    </row>
    <row r="279" spans="1:27" x14ac:dyDescent="0.25">
      <c r="A279" s="80">
        <v>421</v>
      </c>
      <c r="B279" s="18">
        <v>4121</v>
      </c>
      <c r="C279" s="18" t="s">
        <v>21</v>
      </c>
      <c r="D279" s="18"/>
      <c r="E279" s="81" t="str">
        <f t="shared" si="231"/>
        <v>X</v>
      </c>
      <c r="F279" s="18" t="s">
        <v>63</v>
      </c>
      <c r="G279" s="218">
        <v>13</v>
      </c>
      <c r="H279" s="18" t="str">
        <f t="shared" si="232"/>
        <v>XXX471/13</v>
      </c>
      <c r="I279" s="94" t="s">
        <v>27</v>
      </c>
      <c r="J279" s="83" t="s">
        <v>27</v>
      </c>
      <c r="K279" s="84">
        <v>0.60763888888888895</v>
      </c>
      <c r="L279" s="85">
        <v>0.61111111111111105</v>
      </c>
      <c r="M279" s="86" t="s">
        <v>64</v>
      </c>
      <c r="N279" s="85">
        <v>0.6430555555555556</v>
      </c>
      <c r="O279" s="18" t="s">
        <v>61</v>
      </c>
      <c r="P279" s="18" t="str">
        <f t="shared" si="225"/>
        <v>OK</v>
      </c>
      <c r="Q279" s="17">
        <f t="shared" si="226"/>
        <v>3.1944444444444553E-2</v>
      </c>
      <c r="R279" s="17">
        <f t="shared" si="227"/>
        <v>3.4722222222220989E-3</v>
      </c>
      <c r="S279" s="17">
        <f t="shared" si="228"/>
        <v>3.5416666666666652E-2</v>
      </c>
      <c r="T279" s="17">
        <f t="shared" si="230"/>
        <v>4.7916666666666718E-2</v>
      </c>
      <c r="U279" s="18">
        <v>30.1</v>
      </c>
      <c r="V279" s="18">
        <f>INDEX('Počty dní'!F:J,MATCH(E279,'Počty dní'!H:H,0),4)</f>
        <v>47</v>
      </c>
      <c r="W279" s="88">
        <f t="shared" si="233"/>
        <v>1414.7</v>
      </c>
      <c r="Z279" s="20"/>
      <c r="AA279" s="20"/>
    </row>
    <row r="280" spans="1:27" x14ac:dyDescent="0.25">
      <c r="A280" s="80">
        <v>421</v>
      </c>
      <c r="B280" s="18">
        <v>4121</v>
      </c>
      <c r="C280" s="18" t="s">
        <v>21</v>
      </c>
      <c r="D280" s="18"/>
      <c r="E280" s="81" t="str">
        <f t="shared" si="231"/>
        <v>X</v>
      </c>
      <c r="F280" s="18" t="s">
        <v>63</v>
      </c>
      <c r="G280" s="218">
        <v>16</v>
      </c>
      <c r="H280" s="18" t="str">
        <f t="shared" si="232"/>
        <v>XXX471/16</v>
      </c>
      <c r="I280" s="94" t="s">
        <v>28</v>
      </c>
      <c r="J280" s="83" t="s">
        <v>27</v>
      </c>
      <c r="K280" s="84">
        <v>0.64374999999999993</v>
      </c>
      <c r="L280" s="85">
        <v>0.64583333333333337</v>
      </c>
      <c r="M280" s="18" t="s">
        <v>61</v>
      </c>
      <c r="N280" s="85">
        <v>0.68472222222222223</v>
      </c>
      <c r="O280" s="86" t="s">
        <v>64</v>
      </c>
      <c r="P280" s="18" t="str">
        <f t="shared" si="225"/>
        <v>OK</v>
      </c>
      <c r="Q280" s="17">
        <f t="shared" si="226"/>
        <v>3.8888888888888862E-2</v>
      </c>
      <c r="R280" s="17">
        <f t="shared" si="227"/>
        <v>2.083333333333437E-3</v>
      </c>
      <c r="S280" s="17">
        <f t="shared" si="228"/>
        <v>4.0972222222222299E-2</v>
      </c>
      <c r="T280" s="17">
        <f t="shared" si="230"/>
        <v>6.9444444444433095E-4</v>
      </c>
      <c r="U280" s="18">
        <v>36.700000000000003</v>
      </c>
      <c r="V280" s="18">
        <f>INDEX('Počty dní'!F:J,MATCH(E280,'Počty dní'!H:H,0),4)</f>
        <v>47</v>
      </c>
      <c r="W280" s="88">
        <f t="shared" si="233"/>
        <v>1724.9</v>
      </c>
      <c r="Z280" s="20"/>
      <c r="AA280" s="20"/>
    </row>
    <row r="281" spans="1:27" ht="15.75" thickBot="1" x14ac:dyDescent="0.3">
      <c r="A281" s="80">
        <v>421</v>
      </c>
      <c r="B281" s="18">
        <v>4121</v>
      </c>
      <c r="C281" s="18" t="s">
        <v>21</v>
      </c>
      <c r="D281" s="18"/>
      <c r="E281" s="81" t="str">
        <f t="shared" si="231"/>
        <v>X</v>
      </c>
      <c r="F281" s="18" t="s">
        <v>63</v>
      </c>
      <c r="G281" s="218">
        <v>17</v>
      </c>
      <c r="H281" s="18" t="str">
        <f t="shared" si="232"/>
        <v>XXX471/17</v>
      </c>
      <c r="I281" s="94" t="s">
        <v>28</v>
      </c>
      <c r="J281" s="83" t="s">
        <v>27</v>
      </c>
      <c r="K281" s="84">
        <v>0.69305555555555554</v>
      </c>
      <c r="L281" s="85">
        <v>0.69444444444444453</v>
      </c>
      <c r="M281" s="86" t="s">
        <v>64</v>
      </c>
      <c r="N281" s="85">
        <v>0.72638888888888886</v>
      </c>
      <c r="O281" s="18" t="s">
        <v>61</v>
      </c>
      <c r="P281" s="18"/>
      <c r="Q281" s="17">
        <f t="shared" si="226"/>
        <v>3.1944444444444331E-2</v>
      </c>
      <c r="R281" s="17">
        <f t="shared" si="227"/>
        <v>1.388888888888995E-3</v>
      </c>
      <c r="S281" s="17">
        <f t="shared" si="228"/>
        <v>3.3333333333333326E-2</v>
      </c>
      <c r="T281" s="17">
        <f t="shared" si="230"/>
        <v>8.3333333333333037E-3</v>
      </c>
      <c r="U281" s="18">
        <v>30.1</v>
      </c>
      <c r="V281" s="18">
        <f>INDEX('Počty dní'!F:J,MATCH(E281,'Počty dní'!H:H,0),4)</f>
        <v>47</v>
      </c>
      <c r="W281" s="88">
        <f t="shared" si="233"/>
        <v>1414.7</v>
      </c>
      <c r="Z281" s="20"/>
      <c r="AA281" s="20"/>
    </row>
    <row r="282" spans="1:27" ht="15.75" thickBot="1" x14ac:dyDescent="0.3">
      <c r="A282" s="69" t="str">
        <f ca="1">CONCATENATE(INDIRECT("R[-3]C[0]",FALSE),"celkem")</f>
        <v>421celkem</v>
      </c>
      <c r="B282" s="37"/>
      <c r="C282" s="37" t="str">
        <f ca="1">INDIRECT("R[-1]C[12]",FALSE)</f>
        <v>Kamenice,,škola</v>
      </c>
      <c r="D282" s="38"/>
      <c r="E282" s="37"/>
      <c r="F282" s="38"/>
      <c r="G282" s="219"/>
      <c r="H282" s="39"/>
      <c r="I282" s="40"/>
      <c r="J282" s="41" t="str">
        <f ca="1">INDIRECT("R[-2]C[0]",FALSE)</f>
        <v>V</v>
      </c>
      <c r="K282" s="42"/>
      <c r="L282" s="59"/>
      <c r="M282" s="43"/>
      <c r="N282" s="59"/>
      <c r="O282" s="44"/>
      <c r="P282" s="37"/>
      <c r="Q282" s="45">
        <f>SUM(Q271:Q281)</f>
        <v>0.32013888888888886</v>
      </c>
      <c r="R282" s="45">
        <f>SUM(R271:R281)</f>
        <v>2.0833333333333481E-2</v>
      </c>
      <c r="S282" s="45">
        <f>SUM(S271:S281)</f>
        <v>0.34097222222222234</v>
      </c>
      <c r="T282" s="45">
        <f>SUM(T271:T281)</f>
        <v>0.15763888888888877</v>
      </c>
      <c r="U282" s="46">
        <f>SUM(U271:U281)</f>
        <v>292.90000000000003</v>
      </c>
      <c r="V282" s="47"/>
      <c r="W282" s="48">
        <f>SUM(W271:W281)</f>
        <v>16847.3</v>
      </c>
      <c r="Z282" s="20"/>
      <c r="AA282" s="20"/>
    </row>
    <row r="283" spans="1:27" x14ac:dyDescent="0.25">
      <c r="A283" s="70"/>
      <c r="D283" s="49"/>
      <c r="F283" s="49"/>
      <c r="H283" s="50"/>
      <c r="I283" s="51"/>
      <c r="J283" s="52"/>
      <c r="K283" s="53"/>
      <c r="L283" s="60"/>
      <c r="M283" s="54"/>
      <c r="N283" s="60"/>
      <c r="O283" s="55"/>
      <c r="Q283" s="56"/>
      <c r="R283" s="56"/>
      <c r="S283" s="56"/>
      <c r="T283" s="56"/>
      <c r="U283" s="53"/>
      <c r="W283" s="53"/>
      <c r="Z283" s="20"/>
      <c r="AA283" s="20"/>
    </row>
    <row r="284" spans="1:27" ht="15.75" thickBot="1" x14ac:dyDescent="0.3">
      <c r="L284" s="90"/>
      <c r="N284" s="90"/>
      <c r="O284" s="91"/>
      <c r="Z284" s="20"/>
      <c r="AA284" s="20"/>
    </row>
    <row r="285" spans="1:27" x14ac:dyDescent="0.25">
      <c r="A285" s="72">
        <v>422</v>
      </c>
      <c r="B285" s="57">
        <v>4122</v>
      </c>
      <c r="C285" s="57" t="s">
        <v>21</v>
      </c>
      <c r="D285" s="57">
        <v>45</v>
      </c>
      <c r="E285" s="73" t="str">
        <f t="shared" ref="E285:E286" si="234">CONCATENATE(C285,D285)</f>
        <v>X45</v>
      </c>
      <c r="F285" s="57" t="s">
        <v>63</v>
      </c>
      <c r="G285" s="226">
        <v>206</v>
      </c>
      <c r="H285" s="57" t="str">
        <f t="shared" ref="H285:H287" si="235">CONCATENATE(F285,"/",G285)</f>
        <v>XXX471/206</v>
      </c>
      <c r="I285" s="93" t="s">
        <v>27</v>
      </c>
      <c r="J285" s="75" t="s">
        <v>27</v>
      </c>
      <c r="K285" s="76">
        <v>0.26944444444444443</v>
      </c>
      <c r="L285" s="77">
        <v>0.27083333333333331</v>
      </c>
      <c r="M285" s="78" t="s">
        <v>61</v>
      </c>
      <c r="N285" s="77">
        <v>0.30972222222222223</v>
      </c>
      <c r="O285" s="57" t="s">
        <v>64</v>
      </c>
      <c r="P285" s="57" t="str">
        <f t="shared" ref="P285:P293" si="236">IF(M286=O285,"OK","POZOR")</f>
        <v>OK</v>
      </c>
      <c r="Q285" s="58">
        <f t="shared" ref="Q285:Q294" si="237">IF(ISNUMBER(G285),N285-L285,IF(F285="přejezd",N285-L285,0))</f>
        <v>3.8888888888888917E-2</v>
      </c>
      <c r="R285" s="58">
        <f t="shared" ref="R285:R294" si="238">IF(ISNUMBER(G285),L285-K285,0)</f>
        <v>1.388888888888884E-3</v>
      </c>
      <c r="S285" s="58">
        <f t="shared" ref="S285:S294" si="239">Q285+R285</f>
        <v>4.0277777777777801E-2</v>
      </c>
      <c r="T285" s="58"/>
      <c r="U285" s="57">
        <v>36.700000000000003</v>
      </c>
      <c r="V285" s="57">
        <f>INDEX('Počty dní'!F:J,MATCH(E285,'Počty dní'!H:H,0),4)</f>
        <v>47</v>
      </c>
      <c r="W285" s="79">
        <f t="shared" ref="W285:W287" si="240">V285*U285</f>
        <v>1724.9</v>
      </c>
      <c r="Z285" s="20"/>
      <c r="AA285" s="20"/>
    </row>
    <row r="286" spans="1:27" x14ac:dyDescent="0.25">
      <c r="A286" s="80">
        <v>422</v>
      </c>
      <c r="B286" s="18">
        <v>4122</v>
      </c>
      <c r="C286" s="18" t="s">
        <v>21</v>
      </c>
      <c r="D286" s="18"/>
      <c r="E286" s="81" t="str">
        <f t="shared" si="234"/>
        <v>X</v>
      </c>
      <c r="F286" s="18" t="s">
        <v>63</v>
      </c>
      <c r="G286" s="218">
        <v>7</v>
      </c>
      <c r="H286" s="18" t="str">
        <f t="shared" si="235"/>
        <v>XXX471/7</v>
      </c>
      <c r="I286" s="94" t="s">
        <v>28</v>
      </c>
      <c r="J286" s="83" t="s">
        <v>27</v>
      </c>
      <c r="K286" s="84">
        <v>0.38194444444444442</v>
      </c>
      <c r="L286" s="85">
        <v>0.3840277777777778</v>
      </c>
      <c r="M286" s="86" t="s">
        <v>64</v>
      </c>
      <c r="N286" s="85">
        <v>0.41597222222222219</v>
      </c>
      <c r="O286" s="18" t="s">
        <v>61</v>
      </c>
      <c r="P286" s="18" t="str">
        <f t="shared" si="236"/>
        <v>OK</v>
      </c>
      <c r="Q286" s="17">
        <f t="shared" si="237"/>
        <v>3.1944444444444386E-2</v>
      </c>
      <c r="R286" s="17">
        <f t="shared" si="238"/>
        <v>2.0833333333333814E-3</v>
      </c>
      <c r="S286" s="17">
        <f t="shared" si="239"/>
        <v>3.4027777777777768E-2</v>
      </c>
      <c r="T286" s="17">
        <f t="shared" ref="T286:T294" si="241">K286-N285</f>
        <v>7.2222222222222188E-2</v>
      </c>
      <c r="U286" s="18">
        <v>30.1</v>
      </c>
      <c r="V286" s="18">
        <f>INDEX('Počty dní'!F:J,MATCH(E286,'Počty dní'!H:H,0),4)</f>
        <v>47</v>
      </c>
      <c r="W286" s="88">
        <f t="shared" si="240"/>
        <v>1414.7</v>
      </c>
      <c r="Z286" s="20"/>
      <c r="AA286" s="20"/>
    </row>
    <row r="287" spans="1:27" x14ac:dyDescent="0.25">
      <c r="A287" s="80">
        <v>422</v>
      </c>
      <c r="B287" s="18">
        <v>4122</v>
      </c>
      <c r="C287" s="18" t="s">
        <v>21</v>
      </c>
      <c r="D287" s="18"/>
      <c r="E287" s="81" t="str">
        <f t="shared" ref="E287:E293" si="242">CONCATENATE(C287,D287)</f>
        <v>X</v>
      </c>
      <c r="F287" s="18" t="s">
        <v>33</v>
      </c>
      <c r="G287" s="218"/>
      <c r="H287" s="18" t="str">
        <f t="shared" si="235"/>
        <v>přejezd/</v>
      </c>
      <c r="I287" s="94"/>
      <c r="J287" s="83" t="s">
        <v>27</v>
      </c>
      <c r="K287" s="84">
        <v>0.41597222222222219</v>
      </c>
      <c r="L287" s="85">
        <v>0.41597222222222219</v>
      </c>
      <c r="M287" s="18" t="s">
        <v>61</v>
      </c>
      <c r="N287" s="85">
        <v>0.41944444444444445</v>
      </c>
      <c r="O287" s="86" t="s">
        <v>70</v>
      </c>
      <c r="P287" s="18" t="str">
        <f t="shared" si="236"/>
        <v>OK</v>
      </c>
      <c r="Q287" s="17">
        <f t="shared" si="237"/>
        <v>3.4722222222222654E-3</v>
      </c>
      <c r="R287" s="17">
        <f t="shared" si="238"/>
        <v>0</v>
      </c>
      <c r="S287" s="17">
        <f t="shared" si="239"/>
        <v>3.4722222222222654E-3</v>
      </c>
      <c r="T287" s="17">
        <f t="shared" si="241"/>
        <v>0</v>
      </c>
      <c r="U287" s="18">
        <v>0</v>
      </c>
      <c r="V287" s="18">
        <f>INDEX('Počty dní'!F:J,MATCH(E287,'Počty dní'!H:H,0),4)</f>
        <v>47</v>
      </c>
      <c r="W287" s="88">
        <f t="shared" si="240"/>
        <v>0</v>
      </c>
      <c r="Z287" s="20"/>
      <c r="AA287" s="20"/>
    </row>
    <row r="288" spans="1:27" x14ac:dyDescent="0.25">
      <c r="A288" s="80">
        <v>422</v>
      </c>
      <c r="B288" s="18">
        <v>4122</v>
      </c>
      <c r="C288" s="18" t="s">
        <v>21</v>
      </c>
      <c r="D288" s="18"/>
      <c r="E288" s="81" t="str">
        <f t="shared" si="242"/>
        <v>X</v>
      </c>
      <c r="F288" s="18" t="s">
        <v>67</v>
      </c>
      <c r="G288" s="218">
        <v>20</v>
      </c>
      <c r="H288" s="18" t="str">
        <f>CONCATENATE(F288,"/",G288)</f>
        <v>XXX470/20</v>
      </c>
      <c r="I288" s="94" t="s">
        <v>27</v>
      </c>
      <c r="J288" s="83" t="s">
        <v>27</v>
      </c>
      <c r="K288" s="84">
        <v>0.41944444444444445</v>
      </c>
      <c r="L288" s="85">
        <v>0.4201388888888889</v>
      </c>
      <c r="M288" s="86" t="s">
        <v>70</v>
      </c>
      <c r="N288" s="85">
        <v>0.44791666666666669</v>
      </c>
      <c r="O288" s="18" t="s">
        <v>26</v>
      </c>
      <c r="P288" s="18" t="str">
        <f t="shared" si="236"/>
        <v>OK</v>
      </c>
      <c r="Q288" s="17">
        <f t="shared" si="237"/>
        <v>2.777777777777779E-2</v>
      </c>
      <c r="R288" s="17">
        <f t="shared" si="238"/>
        <v>6.9444444444444198E-4</v>
      </c>
      <c r="S288" s="17">
        <f t="shared" si="239"/>
        <v>2.8472222222222232E-2</v>
      </c>
      <c r="T288" s="17">
        <f t="shared" si="241"/>
        <v>0</v>
      </c>
      <c r="U288" s="18">
        <v>22.4</v>
      </c>
      <c r="V288" s="18">
        <f>INDEX('Počty dní'!F:J,MATCH(E288,'Počty dní'!H:H,0),4)</f>
        <v>47</v>
      </c>
      <c r="W288" s="88">
        <f>V288*U288</f>
        <v>1052.8</v>
      </c>
      <c r="Z288" s="20"/>
      <c r="AA288" s="20"/>
    </row>
    <row r="289" spans="1:27" x14ac:dyDescent="0.25">
      <c r="A289" s="80">
        <v>422</v>
      </c>
      <c r="B289" s="18">
        <v>4122</v>
      </c>
      <c r="C289" s="18" t="s">
        <v>21</v>
      </c>
      <c r="D289" s="18"/>
      <c r="E289" s="81" t="str">
        <f t="shared" si="242"/>
        <v>X</v>
      </c>
      <c r="F289" s="18" t="s">
        <v>67</v>
      </c>
      <c r="G289" s="218">
        <v>21</v>
      </c>
      <c r="H289" s="18" t="str">
        <f>CONCATENATE(F289,"/",G289)</f>
        <v>XXX470/21</v>
      </c>
      <c r="I289" s="94" t="s">
        <v>27</v>
      </c>
      <c r="J289" s="83" t="s">
        <v>27</v>
      </c>
      <c r="K289" s="84">
        <v>0.50694444444444442</v>
      </c>
      <c r="L289" s="85">
        <v>0.51041666666666663</v>
      </c>
      <c r="M289" s="18" t="s">
        <v>26</v>
      </c>
      <c r="N289" s="85">
        <v>0.54583333333333328</v>
      </c>
      <c r="O289" s="86" t="s">
        <v>22</v>
      </c>
      <c r="P289" s="18" t="str">
        <f t="shared" si="236"/>
        <v>OK</v>
      </c>
      <c r="Q289" s="17">
        <f t="shared" si="237"/>
        <v>3.5416666666666652E-2</v>
      </c>
      <c r="R289" s="17">
        <f t="shared" si="238"/>
        <v>3.4722222222222099E-3</v>
      </c>
      <c r="S289" s="17">
        <f t="shared" si="239"/>
        <v>3.8888888888888862E-2</v>
      </c>
      <c r="T289" s="17">
        <f t="shared" si="241"/>
        <v>5.9027777777777735E-2</v>
      </c>
      <c r="U289" s="18">
        <v>31.4</v>
      </c>
      <c r="V289" s="18">
        <f>INDEX('Počty dní'!F:J,MATCH(E289,'Počty dní'!H:H,0),4)</f>
        <v>47</v>
      </c>
      <c r="W289" s="88">
        <f>V289*U289</f>
        <v>1475.8</v>
      </c>
      <c r="Z289" s="20"/>
      <c r="AA289" s="20"/>
    </row>
    <row r="290" spans="1:27" x14ac:dyDescent="0.25">
      <c r="A290" s="80">
        <v>422</v>
      </c>
      <c r="B290" s="18">
        <v>4122</v>
      </c>
      <c r="C290" s="18" t="s">
        <v>21</v>
      </c>
      <c r="D290" s="18"/>
      <c r="E290" s="81" t="str">
        <f t="shared" si="242"/>
        <v>X</v>
      </c>
      <c r="F290" s="18" t="s">
        <v>67</v>
      </c>
      <c r="G290" s="218">
        <v>28</v>
      </c>
      <c r="H290" s="18" t="str">
        <f>CONCATENATE(F290,"/",G290)</f>
        <v>XXX470/28</v>
      </c>
      <c r="I290" s="94" t="s">
        <v>28</v>
      </c>
      <c r="J290" s="83" t="s">
        <v>27</v>
      </c>
      <c r="K290" s="84">
        <v>0.57638888888888895</v>
      </c>
      <c r="L290" s="85">
        <v>0.57986111111111105</v>
      </c>
      <c r="M290" s="86" t="s">
        <v>22</v>
      </c>
      <c r="N290" s="85">
        <v>0.61458333333333337</v>
      </c>
      <c r="O290" s="18" t="s">
        <v>26</v>
      </c>
      <c r="P290" s="18" t="str">
        <f t="shared" si="236"/>
        <v>OK</v>
      </c>
      <c r="Q290" s="17">
        <f t="shared" si="237"/>
        <v>3.4722222222222321E-2</v>
      </c>
      <c r="R290" s="17">
        <f t="shared" si="238"/>
        <v>3.4722222222220989E-3</v>
      </c>
      <c r="S290" s="17">
        <f t="shared" si="239"/>
        <v>3.819444444444442E-2</v>
      </c>
      <c r="T290" s="17">
        <f t="shared" si="241"/>
        <v>3.0555555555555669E-2</v>
      </c>
      <c r="U290" s="18">
        <v>31.4</v>
      </c>
      <c r="V290" s="18">
        <f>INDEX('Počty dní'!F:J,MATCH(E290,'Počty dní'!H:H,0),4)</f>
        <v>47</v>
      </c>
      <c r="W290" s="88">
        <f>V290*U290</f>
        <v>1475.8</v>
      </c>
      <c r="Z290" s="20"/>
      <c r="AA290" s="20"/>
    </row>
    <row r="291" spans="1:27" x14ac:dyDescent="0.25">
      <c r="A291" s="80">
        <v>422</v>
      </c>
      <c r="B291" s="18">
        <v>4122</v>
      </c>
      <c r="C291" s="18" t="s">
        <v>21</v>
      </c>
      <c r="D291" s="18"/>
      <c r="E291" s="81" t="str">
        <f t="shared" si="242"/>
        <v>X</v>
      </c>
      <c r="F291" s="18" t="s">
        <v>67</v>
      </c>
      <c r="G291" s="218">
        <v>33</v>
      </c>
      <c r="H291" s="18" t="str">
        <f>CONCATENATE(F291,"/",G291)</f>
        <v>XXX470/33</v>
      </c>
      <c r="I291" s="94" t="s">
        <v>27</v>
      </c>
      <c r="J291" s="83" t="s">
        <v>27</v>
      </c>
      <c r="K291" s="84">
        <v>0.65277777777777779</v>
      </c>
      <c r="L291" s="85">
        <v>0.65625</v>
      </c>
      <c r="M291" s="86" t="s">
        <v>26</v>
      </c>
      <c r="N291" s="85">
        <v>0.68680555555555556</v>
      </c>
      <c r="O291" s="86" t="s">
        <v>70</v>
      </c>
      <c r="P291" s="18" t="str">
        <f t="shared" si="236"/>
        <v>OK</v>
      </c>
      <c r="Q291" s="17">
        <f t="shared" si="237"/>
        <v>3.0555555555555558E-2</v>
      </c>
      <c r="R291" s="17">
        <f t="shared" si="238"/>
        <v>3.4722222222222099E-3</v>
      </c>
      <c r="S291" s="17">
        <f t="shared" si="239"/>
        <v>3.4027777777777768E-2</v>
      </c>
      <c r="T291" s="17">
        <f t="shared" si="241"/>
        <v>3.819444444444442E-2</v>
      </c>
      <c r="U291" s="18">
        <v>23.9</v>
      </c>
      <c r="V291" s="18">
        <f>INDEX('Počty dní'!F:J,MATCH(E291,'Počty dní'!H:H,0),4)</f>
        <v>47</v>
      </c>
      <c r="W291" s="88">
        <f>V291*U291</f>
        <v>1123.3</v>
      </c>
      <c r="Z291" s="20"/>
      <c r="AA291" s="20"/>
    </row>
    <row r="292" spans="1:27" x14ac:dyDescent="0.25">
      <c r="A292" s="80">
        <v>422</v>
      </c>
      <c r="B292" s="18">
        <v>4122</v>
      </c>
      <c r="C292" s="18" t="s">
        <v>21</v>
      </c>
      <c r="D292" s="18"/>
      <c r="E292" s="81" t="str">
        <f t="shared" si="242"/>
        <v>X</v>
      </c>
      <c r="F292" s="18" t="s">
        <v>67</v>
      </c>
      <c r="G292" s="218"/>
      <c r="H292" s="18" t="str">
        <f>CONCATENATE(F292,"/",G292)</f>
        <v>XXX470/</v>
      </c>
      <c r="I292" s="94"/>
      <c r="J292" s="83" t="s">
        <v>27</v>
      </c>
      <c r="K292" s="84">
        <v>0.68680555555555556</v>
      </c>
      <c r="L292" s="85">
        <v>0.68680555555555556</v>
      </c>
      <c r="M292" s="86" t="s">
        <v>70</v>
      </c>
      <c r="N292" s="85">
        <v>0.68958333333333333</v>
      </c>
      <c r="O292" s="18" t="s">
        <v>61</v>
      </c>
      <c r="P292" s="18" t="str">
        <f t="shared" si="236"/>
        <v>OK</v>
      </c>
      <c r="Q292" s="17">
        <f t="shared" si="237"/>
        <v>0</v>
      </c>
      <c r="R292" s="17">
        <f t="shared" si="238"/>
        <v>0</v>
      </c>
      <c r="S292" s="17">
        <f t="shared" si="239"/>
        <v>0</v>
      </c>
      <c r="T292" s="17">
        <f t="shared" si="241"/>
        <v>0</v>
      </c>
      <c r="U292" s="18">
        <v>0</v>
      </c>
      <c r="V292" s="18">
        <f>INDEX('Počty dní'!F:J,MATCH(E292,'Počty dní'!H:H,0),4)</f>
        <v>47</v>
      </c>
      <c r="W292" s="88">
        <f>V292*U292</f>
        <v>0</v>
      </c>
      <c r="Z292" s="20"/>
      <c r="AA292" s="20"/>
    </row>
    <row r="293" spans="1:27" x14ac:dyDescent="0.25">
      <c r="A293" s="80">
        <v>422</v>
      </c>
      <c r="B293" s="18">
        <v>4122</v>
      </c>
      <c r="C293" s="18" t="s">
        <v>21</v>
      </c>
      <c r="D293" s="18"/>
      <c r="E293" s="81" t="str">
        <f t="shared" si="242"/>
        <v>X</v>
      </c>
      <c r="F293" s="18" t="s">
        <v>63</v>
      </c>
      <c r="G293" s="218">
        <v>20</v>
      </c>
      <c r="H293" s="18" t="str">
        <f t="shared" ref="H293" si="243">CONCATENATE(F293,"/",G293)</f>
        <v>XXX471/20</v>
      </c>
      <c r="I293" s="94" t="s">
        <v>28</v>
      </c>
      <c r="J293" s="83" t="s">
        <v>27</v>
      </c>
      <c r="K293" s="84">
        <v>0.72777777777777775</v>
      </c>
      <c r="L293" s="85">
        <v>0.72916666666666663</v>
      </c>
      <c r="M293" s="18" t="s">
        <v>61</v>
      </c>
      <c r="N293" s="85">
        <v>0.76111111111111107</v>
      </c>
      <c r="O293" s="86" t="s">
        <v>64</v>
      </c>
      <c r="P293" s="18" t="str">
        <f t="shared" si="236"/>
        <v>OK</v>
      </c>
      <c r="Q293" s="17">
        <f t="shared" si="237"/>
        <v>3.1944444444444442E-2</v>
      </c>
      <c r="R293" s="17">
        <f t="shared" si="238"/>
        <v>1.388888888888884E-3</v>
      </c>
      <c r="S293" s="17">
        <f t="shared" si="239"/>
        <v>3.3333333333333326E-2</v>
      </c>
      <c r="T293" s="17">
        <f t="shared" si="241"/>
        <v>3.819444444444442E-2</v>
      </c>
      <c r="U293" s="18">
        <v>30.1</v>
      </c>
      <c r="V293" s="18">
        <f>INDEX('Počty dní'!F:J,MATCH(E293,'Počty dní'!H:H,0),4)</f>
        <v>47</v>
      </c>
      <c r="W293" s="88">
        <f t="shared" ref="W293:W294" si="244">V293*U293</f>
        <v>1414.7</v>
      </c>
      <c r="Z293" s="20"/>
      <c r="AA293" s="20"/>
    </row>
    <row r="294" spans="1:27" ht="15.75" thickBot="1" x14ac:dyDescent="0.3">
      <c r="A294" s="108">
        <v>422</v>
      </c>
      <c r="B294" s="63">
        <v>4122</v>
      </c>
      <c r="C294" s="63" t="s">
        <v>21</v>
      </c>
      <c r="D294" s="63"/>
      <c r="E294" s="109" t="str">
        <f t="shared" ref="E294" si="245">CONCATENATE(C294,D294)</f>
        <v>X</v>
      </c>
      <c r="F294" s="63" t="s">
        <v>63</v>
      </c>
      <c r="G294" s="225">
        <v>19</v>
      </c>
      <c r="H294" s="63" t="str">
        <f>CONCATENATE(F294,"/",G294)</f>
        <v>XXX471/19</v>
      </c>
      <c r="I294" s="110" t="s">
        <v>28</v>
      </c>
      <c r="J294" s="123" t="s">
        <v>27</v>
      </c>
      <c r="K294" s="111">
        <v>0.77638888888888891</v>
      </c>
      <c r="L294" s="113">
        <v>0.77777777777777779</v>
      </c>
      <c r="M294" s="112" t="s">
        <v>64</v>
      </c>
      <c r="N294" s="113">
        <v>0.80972222222222223</v>
      </c>
      <c r="O294" s="63" t="s">
        <v>61</v>
      </c>
      <c r="P294" s="63"/>
      <c r="Q294" s="62">
        <f t="shared" si="237"/>
        <v>3.1944444444444442E-2</v>
      </c>
      <c r="R294" s="62">
        <f t="shared" si="238"/>
        <v>1.388888888888884E-3</v>
      </c>
      <c r="S294" s="62">
        <f t="shared" si="239"/>
        <v>3.3333333333333326E-2</v>
      </c>
      <c r="T294" s="62">
        <f t="shared" si="241"/>
        <v>1.5277777777777835E-2</v>
      </c>
      <c r="U294" s="63">
        <v>30.1</v>
      </c>
      <c r="V294" s="63">
        <f>INDEX('Počty dní'!F:J,MATCH(E294,'Počty dní'!H:H,0),4)</f>
        <v>47</v>
      </c>
      <c r="W294" s="114">
        <f t="shared" si="244"/>
        <v>1414.7</v>
      </c>
      <c r="Z294" s="20"/>
      <c r="AA294" s="20"/>
    </row>
    <row r="295" spans="1:27" ht="15.75" thickBot="1" x14ac:dyDescent="0.3">
      <c r="A295" s="69" t="str">
        <f ca="1">CONCATENATE(INDIRECT("R[-3]C[0]",FALSE),"celkem")</f>
        <v>422celkem</v>
      </c>
      <c r="B295" s="37"/>
      <c r="C295" s="37" t="str">
        <f ca="1">INDIRECT("R[-1]C[12]",FALSE)</f>
        <v>Kamenice,,škola</v>
      </c>
      <c r="D295" s="38"/>
      <c r="E295" s="37"/>
      <c r="F295" s="38"/>
      <c r="G295" s="219"/>
      <c r="H295" s="39"/>
      <c r="I295" s="40"/>
      <c r="J295" s="41" t="str">
        <f ca="1">INDIRECT("R[-2]C[0]",FALSE)</f>
        <v>V</v>
      </c>
      <c r="K295" s="42"/>
      <c r="L295" s="59"/>
      <c r="M295" s="43"/>
      <c r="N295" s="59"/>
      <c r="O295" s="44"/>
      <c r="P295" s="37"/>
      <c r="Q295" s="45">
        <f>SUM(Q285:Q294)</f>
        <v>0.26666666666666677</v>
      </c>
      <c r="R295" s="45">
        <f t="shared" ref="R295:T295" si="246">SUM(R285:R294)</f>
        <v>1.7361111111110994E-2</v>
      </c>
      <c r="S295" s="45">
        <f t="shared" si="246"/>
        <v>0.28402777777777777</v>
      </c>
      <c r="T295" s="45">
        <f t="shared" si="246"/>
        <v>0.25347222222222227</v>
      </c>
      <c r="U295" s="46">
        <f>SUM(U285:U294)</f>
        <v>236.10000000000002</v>
      </c>
      <c r="V295" s="47"/>
      <c r="W295" s="48">
        <f>SUM(W285:W294)</f>
        <v>11096.700000000003</v>
      </c>
      <c r="Z295" s="20"/>
      <c r="AA295" s="20"/>
    </row>
    <row r="296" spans="1:27" x14ac:dyDescent="0.25">
      <c r="A296" s="70"/>
      <c r="D296" s="49"/>
      <c r="F296" s="49"/>
      <c r="H296" s="50"/>
      <c r="I296" s="51"/>
      <c r="J296" s="52"/>
      <c r="K296" s="53"/>
      <c r="L296" s="60"/>
      <c r="M296" s="54"/>
      <c r="N296" s="60"/>
      <c r="O296" s="55"/>
      <c r="Q296" s="56"/>
      <c r="R296" s="56"/>
      <c r="S296" s="56"/>
      <c r="T296" s="56"/>
      <c r="U296" s="53"/>
      <c r="W296" s="53"/>
      <c r="Z296" s="20"/>
      <c r="AA296" s="20"/>
    </row>
    <row r="297" spans="1:27" ht="15.75" thickBot="1" x14ac:dyDescent="0.3">
      <c r="Z297" s="20"/>
      <c r="AA297" s="20"/>
    </row>
    <row r="298" spans="1:27" x14ac:dyDescent="0.25">
      <c r="A298" s="72">
        <v>424</v>
      </c>
      <c r="B298" s="57">
        <v>4124</v>
      </c>
      <c r="C298" s="57" t="s">
        <v>21</v>
      </c>
      <c r="D298" s="57"/>
      <c r="E298" s="73" t="str">
        <f t="shared" ref="E298:E306" si="247">CONCATENATE(C298,D298)</f>
        <v>X</v>
      </c>
      <c r="F298" s="57" t="s">
        <v>48</v>
      </c>
      <c r="G298" s="217">
        <v>1</v>
      </c>
      <c r="H298" s="57" t="str">
        <f t="shared" ref="H298:H349" si="248">CONCATENATE(F298,"/",G298)</f>
        <v>XXX410/1</v>
      </c>
      <c r="I298" s="93" t="s">
        <v>28</v>
      </c>
      <c r="J298" s="75" t="s">
        <v>27</v>
      </c>
      <c r="K298" s="76">
        <v>0.19583333333333333</v>
      </c>
      <c r="L298" s="77">
        <v>0.19652777777777777</v>
      </c>
      <c r="M298" s="57" t="s">
        <v>50</v>
      </c>
      <c r="N298" s="77">
        <v>0.20347222222222219</v>
      </c>
      <c r="O298" s="57" t="s">
        <v>49</v>
      </c>
      <c r="P298" s="57" t="str">
        <f t="shared" ref="P298:P305" si="249">IF(M299=O298,"OK","POZOR")</f>
        <v>OK</v>
      </c>
      <c r="Q298" s="58">
        <f t="shared" ref="Q298:Q306" si="250">IF(ISNUMBER(G298),N298-L298,IF(F298="přejezd",N298-L298,0))</f>
        <v>6.9444444444444198E-3</v>
      </c>
      <c r="R298" s="58">
        <f t="shared" ref="R298:R306" si="251">IF(ISNUMBER(G298),L298-K298,0)</f>
        <v>6.9444444444444198E-4</v>
      </c>
      <c r="S298" s="58">
        <f t="shared" ref="S298:S306" si="252">Q298+R298</f>
        <v>7.6388888888888618E-3</v>
      </c>
      <c r="T298" s="58"/>
      <c r="U298" s="57">
        <v>6.6</v>
      </c>
      <c r="V298" s="57">
        <f>INDEX('Počty dní'!F:J,MATCH(E298,'Počty dní'!H:H,0),4)</f>
        <v>47</v>
      </c>
      <c r="W298" s="79">
        <f t="shared" ref="W298:W306" si="253">V298*U298</f>
        <v>310.2</v>
      </c>
      <c r="Z298" s="20"/>
      <c r="AA298" s="20"/>
    </row>
    <row r="299" spans="1:27" x14ac:dyDescent="0.25">
      <c r="A299" s="80">
        <v>424</v>
      </c>
      <c r="B299" s="18">
        <v>4124</v>
      </c>
      <c r="C299" s="18" t="s">
        <v>21</v>
      </c>
      <c r="D299" s="18"/>
      <c r="E299" s="81" t="str">
        <f t="shared" si="247"/>
        <v>X</v>
      </c>
      <c r="F299" s="18" t="s">
        <v>48</v>
      </c>
      <c r="G299" s="218">
        <v>4</v>
      </c>
      <c r="H299" s="18" t="str">
        <f t="shared" si="248"/>
        <v>XXX410/4</v>
      </c>
      <c r="I299" s="94" t="s">
        <v>27</v>
      </c>
      <c r="J299" s="83" t="s">
        <v>27</v>
      </c>
      <c r="K299" s="84">
        <v>0.21041666666666667</v>
      </c>
      <c r="L299" s="85">
        <v>0.21180555555555555</v>
      </c>
      <c r="M299" s="18" t="s">
        <v>49</v>
      </c>
      <c r="N299" s="85">
        <v>0.25347222222222221</v>
      </c>
      <c r="O299" s="18" t="s">
        <v>26</v>
      </c>
      <c r="P299" s="18" t="str">
        <f t="shared" si="249"/>
        <v>OK</v>
      </c>
      <c r="Q299" s="17">
        <f t="shared" si="250"/>
        <v>4.1666666666666657E-2</v>
      </c>
      <c r="R299" s="17">
        <f t="shared" si="251"/>
        <v>1.388888888888884E-3</v>
      </c>
      <c r="S299" s="17">
        <f t="shared" si="252"/>
        <v>4.3055555555555541E-2</v>
      </c>
      <c r="T299" s="17">
        <f t="shared" ref="T299:T306" si="254">K299-N298</f>
        <v>6.9444444444444753E-3</v>
      </c>
      <c r="U299" s="18">
        <v>37.1</v>
      </c>
      <c r="V299" s="18">
        <f>INDEX('Počty dní'!F:J,MATCH(E299,'Počty dní'!H:H,0),4)</f>
        <v>47</v>
      </c>
      <c r="W299" s="88">
        <f t="shared" si="253"/>
        <v>1743.7</v>
      </c>
      <c r="Z299" s="20"/>
      <c r="AA299" s="20"/>
    </row>
    <row r="300" spans="1:27" x14ac:dyDescent="0.25">
      <c r="A300" s="80">
        <v>424</v>
      </c>
      <c r="B300" s="18">
        <v>4124</v>
      </c>
      <c r="C300" s="18" t="s">
        <v>21</v>
      </c>
      <c r="D300" s="18"/>
      <c r="E300" s="81" t="str">
        <f>CONCATENATE(C300,D300)</f>
        <v>X</v>
      </c>
      <c r="F300" s="18" t="s">
        <v>80</v>
      </c>
      <c r="G300" s="222">
        <v>3</v>
      </c>
      <c r="H300" s="18" t="str">
        <f>CONCATENATE(F300,"/",G300)</f>
        <v>XXX261/3</v>
      </c>
      <c r="I300" s="94" t="s">
        <v>28</v>
      </c>
      <c r="J300" s="83" t="s">
        <v>27</v>
      </c>
      <c r="K300" s="84">
        <v>0.25555555555555559</v>
      </c>
      <c r="L300" s="95">
        <v>0.25694444444444448</v>
      </c>
      <c r="M300" s="99" t="s">
        <v>26</v>
      </c>
      <c r="N300" s="95">
        <v>0.28194444444444444</v>
      </c>
      <c r="O300" s="99" t="s">
        <v>44</v>
      </c>
      <c r="P300" s="18" t="str">
        <f t="shared" si="249"/>
        <v>OK</v>
      </c>
      <c r="Q300" s="17">
        <f t="shared" si="250"/>
        <v>2.4999999999999967E-2</v>
      </c>
      <c r="R300" s="17">
        <f t="shared" si="251"/>
        <v>1.388888888888884E-3</v>
      </c>
      <c r="S300" s="17">
        <f t="shared" si="252"/>
        <v>2.6388888888888851E-2</v>
      </c>
      <c r="T300" s="17">
        <f t="shared" si="254"/>
        <v>2.0833333333333814E-3</v>
      </c>
      <c r="U300" s="18">
        <v>20.5</v>
      </c>
      <c r="V300" s="18">
        <f>INDEX('Počty dní'!F:J,MATCH(E300,'Počty dní'!H:H,0),4)</f>
        <v>47</v>
      </c>
      <c r="W300" s="88">
        <f t="shared" si="253"/>
        <v>963.5</v>
      </c>
      <c r="Z300" s="20"/>
      <c r="AA300" s="20"/>
    </row>
    <row r="301" spans="1:27" x14ac:dyDescent="0.25">
      <c r="A301" s="80">
        <v>424</v>
      </c>
      <c r="B301" s="18">
        <v>4124</v>
      </c>
      <c r="C301" s="18" t="s">
        <v>21</v>
      </c>
      <c r="D301" s="18"/>
      <c r="E301" s="81" t="str">
        <f>CONCATENATE(C301,D301)</f>
        <v>X</v>
      </c>
      <c r="F301" s="18" t="s">
        <v>80</v>
      </c>
      <c r="G301" s="222">
        <v>8</v>
      </c>
      <c r="H301" s="18" t="str">
        <f>CONCATENATE(F301,"/",G301)</f>
        <v>XXX261/8</v>
      </c>
      <c r="I301" s="94" t="s">
        <v>27</v>
      </c>
      <c r="J301" s="83" t="s">
        <v>27</v>
      </c>
      <c r="K301" s="84">
        <v>0.28472222222222221</v>
      </c>
      <c r="L301" s="95">
        <v>0.28750000000000003</v>
      </c>
      <c r="M301" s="99" t="s">
        <v>44</v>
      </c>
      <c r="N301" s="95">
        <v>0.3125</v>
      </c>
      <c r="O301" s="99" t="s">
        <v>26</v>
      </c>
      <c r="P301" s="18" t="str">
        <f t="shared" si="249"/>
        <v>OK</v>
      </c>
      <c r="Q301" s="17">
        <f t="shared" si="250"/>
        <v>2.4999999999999967E-2</v>
      </c>
      <c r="R301" s="17">
        <f t="shared" si="251"/>
        <v>2.7777777777778234E-3</v>
      </c>
      <c r="S301" s="17">
        <f t="shared" si="252"/>
        <v>2.777777777777779E-2</v>
      </c>
      <c r="T301" s="17">
        <f t="shared" si="254"/>
        <v>2.7777777777777679E-3</v>
      </c>
      <c r="U301" s="18">
        <v>20.5</v>
      </c>
      <c r="V301" s="18">
        <f>INDEX('Počty dní'!F:J,MATCH(E301,'Počty dní'!H:H,0),4)</f>
        <v>47</v>
      </c>
      <c r="W301" s="88">
        <f t="shared" si="253"/>
        <v>963.5</v>
      </c>
      <c r="Z301" s="20"/>
      <c r="AA301" s="20"/>
    </row>
    <row r="302" spans="1:27" x14ac:dyDescent="0.25">
      <c r="A302" s="80">
        <v>424</v>
      </c>
      <c r="B302" s="18">
        <v>4124</v>
      </c>
      <c r="C302" s="18" t="s">
        <v>21</v>
      </c>
      <c r="D302" s="18"/>
      <c r="E302" s="81" t="str">
        <f>CONCATENATE(C302,D302)</f>
        <v>X</v>
      </c>
      <c r="F302" s="18" t="s">
        <v>80</v>
      </c>
      <c r="G302" s="222">
        <v>9</v>
      </c>
      <c r="H302" s="18" t="str">
        <f>CONCATENATE(F302,"/",G302)</f>
        <v>XXX261/9</v>
      </c>
      <c r="I302" s="94" t="s">
        <v>28</v>
      </c>
      <c r="J302" s="83" t="s">
        <v>27</v>
      </c>
      <c r="K302" s="84">
        <v>0.4826388888888889</v>
      </c>
      <c r="L302" s="95">
        <v>0.4861111111111111</v>
      </c>
      <c r="M302" s="99" t="s">
        <v>26</v>
      </c>
      <c r="N302" s="95">
        <v>0.51111111111111118</v>
      </c>
      <c r="O302" s="99" t="s">
        <v>44</v>
      </c>
      <c r="P302" s="18" t="str">
        <f t="shared" si="249"/>
        <v>OK</v>
      </c>
      <c r="Q302" s="17">
        <f t="shared" si="250"/>
        <v>2.5000000000000078E-2</v>
      </c>
      <c r="R302" s="17">
        <f t="shared" si="251"/>
        <v>3.4722222222222099E-3</v>
      </c>
      <c r="S302" s="17">
        <f t="shared" si="252"/>
        <v>2.8472222222222288E-2</v>
      </c>
      <c r="T302" s="17">
        <f t="shared" si="254"/>
        <v>0.1701388888888889</v>
      </c>
      <c r="U302" s="18">
        <v>20.5</v>
      </c>
      <c r="V302" s="18">
        <f>INDEX('Počty dní'!F:J,MATCH(E302,'Počty dní'!H:H,0),4)</f>
        <v>47</v>
      </c>
      <c r="W302" s="88">
        <f t="shared" si="253"/>
        <v>963.5</v>
      </c>
      <c r="Z302" s="20"/>
      <c r="AA302" s="20"/>
    </row>
    <row r="303" spans="1:27" x14ac:dyDescent="0.25">
      <c r="A303" s="80">
        <v>424</v>
      </c>
      <c r="B303" s="18">
        <v>4124</v>
      </c>
      <c r="C303" s="18" t="s">
        <v>21</v>
      </c>
      <c r="D303" s="18"/>
      <c r="E303" s="81" t="str">
        <f>CONCATENATE(C303,D303)</f>
        <v>X</v>
      </c>
      <c r="F303" s="18" t="s">
        <v>80</v>
      </c>
      <c r="G303" s="222">
        <v>14</v>
      </c>
      <c r="H303" s="18" t="str">
        <f>CONCATENATE(F303,"/",G303)</f>
        <v>XXX261/14</v>
      </c>
      <c r="I303" s="94" t="s">
        <v>28</v>
      </c>
      <c r="J303" s="83" t="s">
        <v>27</v>
      </c>
      <c r="K303" s="84">
        <v>0.54999999999999993</v>
      </c>
      <c r="L303" s="95">
        <v>0.55138888888888882</v>
      </c>
      <c r="M303" s="99" t="s">
        <v>44</v>
      </c>
      <c r="N303" s="95">
        <v>0.57638888888888895</v>
      </c>
      <c r="O303" s="99" t="s">
        <v>26</v>
      </c>
      <c r="P303" s="18" t="str">
        <f t="shared" si="249"/>
        <v>OK</v>
      </c>
      <c r="Q303" s="17">
        <f t="shared" si="250"/>
        <v>2.5000000000000133E-2</v>
      </c>
      <c r="R303" s="17">
        <f t="shared" si="251"/>
        <v>1.388888888888884E-3</v>
      </c>
      <c r="S303" s="17">
        <f t="shared" si="252"/>
        <v>2.6388888888889017E-2</v>
      </c>
      <c r="T303" s="17">
        <f t="shared" si="254"/>
        <v>3.8888888888888751E-2</v>
      </c>
      <c r="U303" s="18">
        <v>20.5</v>
      </c>
      <c r="V303" s="18">
        <f>INDEX('Počty dní'!F:J,MATCH(E303,'Počty dní'!H:H,0),4)</f>
        <v>47</v>
      </c>
      <c r="W303" s="88">
        <f t="shared" si="253"/>
        <v>963.5</v>
      </c>
      <c r="Z303" s="20"/>
      <c r="AA303" s="20"/>
    </row>
    <row r="304" spans="1:27" x14ac:dyDescent="0.25">
      <c r="A304" s="80">
        <v>424</v>
      </c>
      <c r="B304" s="18">
        <v>4124</v>
      </c>
      <c r="C304" s="18" t="s">
        <v>21</v>
      </c>
      <c r="D304" s="18"/>
      <c r="E304" s="81" t="str">
        <f t="shared" si="247"/>
        <v>X</v>
      </c>
      <c r="F304" s="18" t="s">
        <v>52</v>
      </c>
      <c r="G304" s="218">
        <v>9</v>
      </c>
      <c r="H304" s="18" t="str">
        <f t="shared" si="248"/>
        <v>XXX412/9</v>
      </c>
      <c r="I304" s="94" t="s">
        <v>27</v>
      </c>
      <c r="J304" s="83" t="s">
        <v>27</v>
      </c>
      <c r="K304" s="84">
        <v>0.59722222222222221</v>
      </c>
      <c r="L304" s="85">
        <v>0.60069444444444442</v>
      </c>
      <c r="M304" s="18" t="s">
        <v>26</v>
      </c>
      <c r="N304" s="85">
        <v>0.62291666666666667</v>
      </c>
      <c r="O304" s="86" t="s">
        <v>54</v>
      </c>
      <c r="P304" s="18" t="str">
        <f t="shared" si="249"/>
        <v>OK</v>
      </c>
      <c r="Q304" s="17">
        <f t="shared" si="250"/>
        <v>2.2222222222222254E-2</v>
      </c>
      <c r="R304" s="17">
        <f t="shared" si="251"/>
        <v>3.4722222222222099E-3</v>
      </c>
      <c r="S304" s="17">
        <f t="shared" si="252"/>
        <v>2.5694444444444464E-2</v>
      </c>
      <c r="T304" s="17">
        <f t="shared" si="254"/>
        <v>2.0833333333333259E-2</v>
      </c>
      <c r="U304" s="18">
        <v>18.899999999999999</v>
      </c>
      <c r="V304" s="18">
        <f>INDEX('Počty dní'!F:J,MATCH(E304,'Počty dní'!H:H,0),4)</f>
        <v>47</v>
      </c>
      <c r="W304" s="88">
        <f t="shared" si="253"/>
        <v>888.3</v>
      </c>
      <c r="Z304" s="20"/>
      <c r="AA304" s="20"/>
    </row>
    <row r="305" spans="1:27" x14ac:dyDescent="0.25">
      <c r="A305" s="80">
        <v>424</v>
      </c>
      <c r="B305" s="18">
        <v>4124</v>
      </c>
      <c r="C305" s="18" t="s">
        <v>21</v>
      </c>
      <c r="D305" s="18"/>
      <c r="E305" s="81" t="str">
        <f t="shared" si="247"/>
        <v>X</v>
      </c>
      <c r="F305" s="18" t="s">
        <v>52</v>
      </c>
      <c r="G305" s="218">
        <v>12</v>
      </c>
      <c r="H305" s="18" t="str">
        <f t="shared" si="248"/>
        <v>XXX412/12</v>
      </c>
      <c r="I305" s="94" t="s">
        <v>28</v>
      </c>
      <c r="J305" s="83" t="s">
        <v>27</v>
      </c>
      <c r="K305" s="84">
        <v>0.62916666666666665</v>
      </c>
      <c r="L305" s="85">
        <v>0.63055555555555554</v>
      </c>
      <c r="M305" s="86" t="s">
        <v>54</v>
      </c>
      <c r="N305" s="85">
        <v>0.65277777777777779</v>
      </c>
      <c r="O305" s="18" t="s">
        <v>26</v>
      </c>
      <c r="P305" s="18" t="str">
        <f t="shared" si="249"/>
        <v>OK</v>
      </c>
      <c r="Q305" s="17">
        <f t="shared" si="250"/>
        <v>2.2222222222222254E-2</v>
      </c>
      <c r="R305" s="17">
        <f t="shared" si="251"/>
        <v>1.388888888888884E-3</v>
      </c>
      <c r="S305" s="17">
        <f t="shared" si="252"/>
        <v>2.3611111111111138E-2</v>
      </c>
      <c r="T305" s="17">
        <f t="shared" si="254"/>
        <v>6.2499999999999778E-3</v>
      </c>
      <c r="U305" s="18">
        <v>18.899999999999999</v>
      </c>
      <c r="V305" s="18">
        <f>INDEX('Počty dní'!F:J,MATCH(E305,'Počty dní'!H:H,0),4)</f>
        <v>47</v>
      </c>
      <c r="W305" s="88">
        <f t="shared" si="253"/>
        <v>888.3</v>
      </c>
      <c r="Z305" s="20"/>
      <c r="AA305" s="20"/>
    </row>
    <row r="306" spans="1:27" ht="15.75" thickBot="1" x14ac:dyDescent="0.3">
      <c r="A306" s="80">
        <v>424</v>
      </c>
      <c r="B306" s="18">
        <v>4124</v>
      </c>
      <c r="C306" s="18" t="s">
        <v>21</v>
      </c>
      <c r="D306" s="18"/>
      <c r="E306" s="81" t="str">
        <f t="shared" si="247"/>
        <v>X</v>
      </c>
      <c r="F306" s="18" t="s">
        <v>48</v>
      </c>
      <c r="G306" s="218">
        <v>19</v>
      </c>
      <c r="H306" s="18" t="str">
        <f t="shared" si="248"/>
        <v>XXX410/19</v>
      </c>
      <c r="I306" s="94" t="s">
        <v>27</v>
      </c>
      <c r="J306" s="83" t="s">
        <v>27</v>
      </c>
      <c r="K306" s="84">
        <v>0.65972222222222221</v>
      </c>
      <c r="L306" s="85">
        <v>0.66319444444444442</v>
      </c>
      <c r="M306" s="18" t="s">
        <v>26</v>
      </c>
      <c r="N306" s="85">
        <v>0.69652777777777775</v>
      </c>
      <c r="O306" s="18" t="s">
        <v>50</v>
      </c>
      <c r="P306" s="18"/>
      <c r="Q306" s="17">
        <f t="shared" si="250"/>
        <v>3.3333333333333326E-2</v>
      </c>
      <c r="R306" s="17">
        <f t="shared" si="251"/>
        <v>3.4722222222222099E-3</v>
      </c>
      <c r="S306" s="17">
        <f t="shared" si="252"/>
        <v>3.6805555555555536E-2</v>
      </c>
      <c r="T306" s="17">
        <f t="shared" si="254"/>
        <v>6.9444444444444198E-3</v>
      </c>
      <c r="U306" s="18">
        <v>30.5</v>
      </c>
      <c r="V306" s="18">
        <f>INDEX('Počty dní'!F:J,MATCH(E306,'Počty dní'!H:H,0),4)</f>
        <v>47</v>
      </c>
      <c r="W306" s="88">
        <f t="shared" si="253"/>
        <v>1433.5</v>
      </c>
      <c r="Z306" s="20"/>
      <c r="AA306" s="20"/>
    </row>
    <row r="307" spans="1:27" ht="15.75" thickBot="1" x14ac:dyDescent="0.3">
      <c r="A307" s="69" t="str">
        <f ca="1">CONCATENATE(INDIRECT("R[-3]C[0]",FALSE),"celkem")</f>
        <v>424celkem</v>
      </c>
      <c r="B307" s="37"/>
      <c r="C307" s="37" t="str">
        <f ca="1">INDIRECT("R[-1]C[12]",FALSE)</f>
        <v>Předín</v>
      </c>
      <c r="D307" s="38"/>
      <c r="E307" s="37"/>
      <c r="F307" s="38"/>
      <c r="G307" s="219"/>
      <c r="H307" s="39"/>
      <c r="I307" s="40"/>
      <c r="J307" s="41" t="str">
        <f ca="1">INDIRECT("R[-2]C[0]",FALSE)</f>
        <v>V</v>
      </c>
      <c r="K307" s="42"/>
      <c r="L307" s="59"/>
      <c r="M307" s="43"/>
      <c r="N307" s="59"/>
      <c r="O307" s="44"/>
      <c r="P307" s="37"/>
      <c r="Q307" s="45">
        <f>SUM(Q298:Q306)</f>
        <v>0.22638888888888906</v>
      </c>
      <c r="R307" s="45">
        <f t="shared" ref="R307:T307" si="255">SUM(R298:R306)</f>
        <v>1.9444444444444431E-2</v>
      </c>
      <c r="S307" s="45">
        <f t="shared" si="255"/>
        <v>0.24583333333333349</v>
      </c>
      <c r="T307" s="45">
        <f t="shared" si="255"/>
        <v>0.25486111111111093</v>
      </c>
      <c r="U307" s="46">
        <f>SUM(U298:U306)</f>
        <v>194</v>
      </c>
      <c r="V307" s="47"/>
      <c r="W307" s="48">
        <f>SUM(W298:W306)</f>
        <v>9118</v>
      </c>
      <c r="Z307" s="20"/>
      <c r="AA307" s="20"/>
    </row>
    <row r="308" spans="1:27" x14ac:dyDescent="0.25">
      <c r="A308" s="70"/>
      <c r="D308" s="49"/>
      <c r="F308" s="49"/>
      <c r="H308" s="50"/>
      <c r="I308" s="51"/>
      <c r="J308" s="52"/>
      <c r="K308" s="53"/>
      <c r="L308" s="60"/>
      <c r="M308" s="54"/>
      <c r="N308" s="60"/>
      <c r="O308" s="55"/>
      <c r="Q308" s="56"/>
      <c r="R308" s="56"/>
      <c r="S308" s="56"/>
      <c r="T308" s="56"/>
      <c r="U308" s="53"/>
      <c r="W308" s="53"/>
      <c r="Z308" s="20"/>
      <c r="AA308" s="20"/>
    </row>
    <row r="309" spans="1:27" ht="15.75" thickBot="1" x14ac:dyDescent="0.3">
      <c r="I309" s="20"/>
      <c r="J309" s="20"/>
      <c r="K309" s="20"/>
      <c r="Z309" s="20"/>
      <c r="AA309" s="20"/>
    </row>
    <row r="310" spans="1:27" x14ac:dyDescent="0.25">
      <c r="A310" s="72">
        <v>425</v>
      </c>
      <c r="B310" s="57">
        <v>4125</v>
      </c>
      <c r="C310" s="57" t="s">
        <v>21</v>
      </c>
      <c r="D310" s="57"/>
      <c r="E310" s="73" t="str">
        <f t="shared" ref="E310:E317" si="256">CONCATENATE(C310,D310)</f>
        <v>X</v>
      </c>
      <c r="F310" s="57" t="s">
        <v>48</v>
      </c>
      <c r="G310" s="217">
        <v>2</v>
      </c>
      <c r="H310" s="57" t="str">
        <f>CONCATENATE(F310,"/",G310)</f>
        <v>XXX410/2</v>
      </c>
      <c r="I310" s="93" t="s">
        <v>27</v>
      </c>
      <c r="J310" s="75" t="s">
        <v>27</v>
      </c>
      <c r="K310" s="76">
        <v>0.18541666666666667</v>
      </c>
      <c r="L310" s="77">
        <v>0.18680555555555556</v>
      </c>
      <c r="M310" s="57" t="s">
        <v>50</v>
      </c>
      <c r="N310" s="77">
        <v>0.21666666666666667</v>
      </c>
      <c r="O310" s="57" t="s">
        <v>26</v>
      </c>
      <c r="P310" s="57" t="str">
        <f t="shared" ref="P310:P316" si="257">IF(M311=O310,"OK","POZOR")</f>
        <v>OK</v>
      </c>
      <c r="Q310" s="58">
        <f t="shared" ref="Q310:Q317" si="258">IF(ISNUMBER(G310),N310-L310,IF(F310="přejezd",N310-L310,0))</f>
        <v>2.9861111111111116E-2</v>
      </c>
      <c r="R310" s="58">
        <f t="shared" ref="R310:R317" si="259">IF(ISNUMBER(G310),L310-K310,0)</f>
        <v>1.388888888888884E-3</v>
      </c>
      <c r="S310" s="58">
        <f t="shared" ref="S310:S317" si="260">Q310+R310</f>
        <v>3.125E-2</v>
      </c>
      <c r="T310" s="58"/>
      <c r="U310" s="57">
        <v>28</v>
      </c>
      <c r="V310" s="57">
        <f>INDEX('Počty dní'!F:J,MATCH(E310,'Počty dní'!H:H,0),4)</f>
        <v>47</v>
      </c>
      <c r="W310" s="79">
        <f t="shared" ref="W310:W317" si="261">V310*U310</f>
        <v>1316</v>
      </c>
      <c r="Z310" s="20"/>
      <c r="AA310" s="20"/>
    </row>
    <row r="311" spans="1:27" x14ac:dyDescent="0.25">
      <c r="A311" s="80">
        <v>425</v>
      </c>
      <c r="B311" s="18">
        <v>4125</v>
      </c>
      <c r="C311" s="18" t="s">
        <v>21</v>
      </c>
      <c r="D311" s="18"/>
      <c r="E311" s="81" t="str">
        <f t="shared" si="256"/>
        <v>X</v>
      </c>
      <c r="F311" s="18" t="s">
        <v>48</v>
      </c>
      <c r="G311" s="218">
        <v>5</v>
      </c>
      <c r="H311" s="18" t="str">
        <f t="shared" si="248"/>
        <v>XXX410/5</v>
      </c>
      <c r="I311" s="94" t="s">
        <v>28</v>
      </c>
      <c r="J311" s="83" t="s">
        <v>27</v>
      </c>
      <c r="K311" s="84">
        <v>0.23472222222222219</v>
      </c>
      <c r="L311" s="85">
        <v>0.23611111111111113</v>
      </c>
      <c r="M311" s="18" t="s">
        <v>26</v>
      </c>
      <c r="N311" s="85">
        <v>0.27638888888888885</v>
      </c>
      <c r="O311" s="18" t="s">
        <v>49</v>
      </c>
      <c r="P311" s="18" t="str">
        <f t="shared" si="257"/>
        <v>OK</v>
      </c>
      <c r="Q311" s="17">
        <f t="shared" si="258"/>
        <v>4.0277777777777718E-2</v>
      </c>
      <c r="R311" s="17">
        <f t="shared" si="259"/>
        <v>1.3888888888889395E-3</v>
      </c>
      <c r="S311" s="17">
        <f t="shared" si="260"/>
        <v>4.1666666666666657E-2</v>
      </c>
      <c r="T311" s="17">
        <f t="shared" ref="T311:T317" si="262">K311-N310</f>
        <v>1.8055555555555519E-2</v>
      </c>
      <c r="U311" s="18">
        <v>37.1</v>
      </c>
      <c r="V311" s="18">
        <f>INDEX('Počty dní'!F:J,MATCH(E311,'Počty dní'!H:H,0),4)</f>
        <v>47</v>
      </c>
      <c r="W311" s="88">
        <f t="shared" si="261"/>
        <v>1743.7</v>
      </c>
      <c r="Z311" s="20"/>
      <c r="AA311" s="20"/>
    </row>
    <row r="312" spans="1:27" x14ac:dyDescent="0.25">
      <c r="A312" s="80">
        <v>425</v>
      </c>
      <c r="B312" s="18">
        <v>4125</v>
      </c>
      <c r="C312" s="18" t="s">
        <v>21</v>
      </c>
      <c r="D312" s="18"/>
      <c r="E312" s="81" t="str">
        <f t="shared" si="256"/>
        <v>X</v>
      </c>
      <c r="F312" s="18" t="s">
        <v>48</v>
      </c>
      <c r="G312" s="218">
        <v>8</v>
      </c>
      <c r="H312" s="18" t="str">
        <f t="shared" si="248"/>
        <v>XXX410/8</v>
      </c>
      <c r="I312" s="94" t="s">
        <v>27</v>
      </c>
      <c r="J312" s="83" t="s">
        <v>27</v>
      </c>
      <c r="K312" s="84">
        <v>0.27638888888888885</v>
      </c>
      <c r="L312" s="85">
        <v>0.27777777777777779</v>
      </c>
      <c r="M312" s="18" t="s">
        <v>49</v>
      </c>
      <c r="N312" s="85">
        <v>0.31597222222222221</v>
      </c>
      <c r="O312" s="18" t="s">
        <v>26</v>
      </c>
      <c r="P312" s="18" t="str">
        <f t="shared" si="257"/>
        <v>OK</v>
      </c>
      <c r="Q312" s="17">
        <f t="shared" si="258"/>
        <v>3.819444444444442E-2</v>
      </c>
      <c r="R312" s="17">
        <f t="shared" si="259"/>
        <v>1.3888888888889395E-3</v>
      </c>
      <c r="S312" s="17">
        <f t="shared" si="260"/>
        <v>3.9583333333333359E-2</v>
      </c>
      <c r="T312" s="17">
        <f t="shared" si="262"/>
        <v>0</v>
      </c>
      <c r="U312" s="18">
        <v>34.6</v>
      </c>
      <c r="V312" s="18">
        <f>INDEX('Počty dní'!F:J,MATCH(E312,'Počty dní'!H:H,0),4)</f>
        <v>47</v>
      </c>
      <c r="W312" s="88">
        <f t="shared" si="261"/>
        <v>1626.2</v>
      </c>
      <c r="Z312" s="20"/>
      <c r="AA312" s="20"/>
    </row>
    <row r="313" spans="1:27" x14ac:dyDescent="0.25">
      <c r="A313" s="80">
        <v>425</v>
      </c>
      <c r="B313" s="18">
        <v>4125</v>
      </c>
      <c r="C313" s="18" t="s">
        <v>21</v>
      </c>
      <c r="D313" s="18"/>
      <c r="E313" s="81" t="str">
        <f t="shared" si="256"/>
        <v>X</v>
      </c>
      <c r="F313" s="18" t="s">
        <v>48</v>
      </c>
      <c r="G313" s="218">
        <v>17</v>
      </c>
      <c r="H313" s="18" t="str">
        <f t="shared" si="248"/>
        <v>XXX410/17</v>
      </c>
      <c r="I313" s="94" t="s">
        <v>27</v>
      </c>
      <c r="J313" s="83" t="s">
        <v>27</v>
      </c>
      <c r="K313" s="84">
        <v>0.61805555555555558</v>
      </c>
      <c r="L313" s="85">
        <v>0.62152777777777779</v>
      </c>
      <c r="M313" s="18" t="s">
        <v>26</v>
      </c>
      <c r="N313" s="85">
        <v>0.66180555555555554</v>
      </c>
      <c r="O313" s="18" t="s">
        <v>49</v>
      </c>
      <c r="P313" s="18" t="str">
        <f t="shared" si="257"/>
        <v>OK</v>
      </c>
      <c r="Q313" s="17">
        <f t="shared" si="258"/>
        <v>4.0277777777777746E-2</v>
      </c>
      <c r="R313" s="17">
        <f t="shared" si="259"/>
        <v>3.4722222222222099E-3</v>
      </c>
      <c r="S313" s="17">
        <f t="shared" si="260"/>
        <v>4.3749999999999956E-2</v>
      </c>
      <c r="T313" s="17">
        <f t="shared" si="262"/>
        <v>0.30208333333333337</v>
      </c>
      <c r="U313" s="18">
        <v>37.1</v>
      </c>
      <c r="V313" s="18">
        <f>INDEX('Počty dní'!F:J,MATCH(E313,'Počty dní'!H:H,0),4)</f>
        <v>47</v>
      </c>
      <c r="W313" s="88">
        <f t="shared" si="261"/>
        <v>1743.7</v>
      </c>
      <c r="Z313" s="20"/>
      <c r="AA313" s="20"/>
    </row>
    <row r="314" spans="1:27" x14ac:dyDescent="0.25">
      <c r="A314" s="80">
        <v>425</v>
      </c>
      <c r="B314" s="18">
        <v>4125</v>
      </c>
      <c r="C314" s="18" t="s">
        <v>21</v>
      </c>
      <c r="D314" s="18"/>
      <c r="E314" s="81" t="str">
        <f t="shared" si="256"/>
        <v>X</v>
      </c>
      <c r="F314" s="18" t="s">
        <v>48</v>
      </c>
      <c r="G314" s="218">
        <v>20</v>
      </c>
      <c r="H314" s="18" t="str">
        <f t="shared" si="248"/>
        <v>XXX410/20</v>
      </c>
      <c r="I314" s="94" t="s">
        <v>28</v>
      </c>
      <c r="J314" s="83" t="s">
        <v>27</v>
      </c>
      <c r="K314" s="84">
        <v>0.66666666666666663</v>
      </c>
      <c r="L314" s="85">
        <v>0.67013888888888884</v>
      </c>
      <c r="M314" s="18" t="s">
        <v>49</v>
      </c>
      <c r="N314" s="85">
        <v>0.71180555555555547</v>
      </c>
      <c r="O314" s="18" t="s">
        <v>26</v>
      </c>
      <c r="P314" s="18" t="str">
        <f t="shared" si="257"/>
        <v>OK</v>
      </c>
      <c r="Q314" s="17">
        <f t="shared" si="258"/>
        <v>4.166666666666663E-2</v>
      </c>
      <c r="R314" s="17">
        <f t="shared" si="259"/>
        <v>3.4722222222222099E-3</v>
      </c>
      <c r="S314" s="17">
        <f t="shared" si="260"/>
        <v>4.513888888888884E-2</v>
      </c>
      <c r="T314" s="17">
        <f t="shared" si="262"/>
        <v>4.8611111111110938E-3</v>
      </c>
      <c r="U314" s="18">
        <v>37.1</v>
      </c>
      <c r="V314" s="18">
        <f>INDEX('Počty dní'!F:J,MATCH(E314,'Počty dní'!H:H,0),4)</f>
        <v>47</v>
      </c>
      <c r="W314" s="88">
        <f t="shared" si="261"/>
        <v>1743.7</v>
      </c>
      <c r="Z314" s="20"/>
      <c r="AA314" s="20"/>
    </row>
    <row r="315" spans="1:27" x14ac:dyDescent="0.25">
      <c r="A315" s="80">
        <v>425</v>
      </c>
      <c r="B315" s="18">
        <v>4125</v>
      </c>
      <c r="C315" s="18" t="s">
        <v>21</v>
      </c>
      <c r="D315" s="18"/>
      <c r="E315" s="81" t="str">
        <f t="shared" si="256"/>
        <v>X</v>
      </c>
      <c r="F315" s="18" t="s">
        <v>52</v>
      </c>
      <c r="G315" s="218">
        <v>15</v>
      </c>
      <c r="H315" s="18" t="str">
        <f t="shared" si="248"/>
        <v>XXX412/15</v>
      </c>
      <c r="I315" s="94" t="s">
        <v>28</v>
      </c>
      <c r="J315" s="83" t="s">
        <v>27</v>
      </c>
      <c r="K315" s="84">
        <v>0.74305555555555547</v>
      </c>
      <c r="L315" s="85">
        <v>0.74652777777777779</v>
      </c>
      <c r="M315" s="18" t="s">
        <v>26</v>
      </c>
      <c r="N315" s="85">
        <v>0.76597222222222217</v>
      </c>
      <c r="O315" s="86" t="s">
        <v>53</v>
      </c>
      <c r="P315" s="18" t="str">
        <f t="shared" si="257"/>
        <v>OK</v>
      </c>
      <c r="Q315" s="17">
        <f t="shared" si="258"/>
        <v>1.9444444444444375E-2</v>
      </c>
      <c r="R315" s="17">
        <f t="shared" si="259"/>
        <v>3.4722222222223209E-3</v>
      </c>
      <c r="S315" s="17">
        <f t="shared" si="260"/>
        <v>2.2916666666666696E-2</v>
      </c>
      <c r="T315" s="17">
        <f t="shared" si="262"/>
        <v>3.125E-2</v>
      </c>
      <c r="U315" s="18">
        <v>16.5</v>
      </c>
      <c r="V315" s="18">
        <f>INDEX('Počty dní'!F:J,MATCH(E315,'Počty dní'!H:H,0),4)</f>
        <v>47</v>
      </c>
      <c r="W315" s="88">
        <f t="shared" si="261"/>
        <v>775.5</v>
      </c>
      <c r="Z315" s="20"/>
      <c r="AA315" s="20"/>
    </row>
    <row r="316" spans="1:27" x14ac:dyDescent="0.25">
      <c r="A316" s="80">
        <v>425</v>
      </c>
      <c r="B316" s="18">
        <v>4125</v>
      </c>
      <c r="C316" s="18" t="s">
        <v>21</v>
      </c>
      <c r="D316" s="18"/>
      <c r="E316" s="81" t="str">
        <f t="shared" si="256"/>
        <v>X</v>
      </c>
      <c r="F316" s="18" t="s">
        <v>52</v>
      </c>
      <c r="G316" s="218">
        <v>16</v>
      </c>
      <c r="H316" s="18" t="str">
        <f t="shared" si="248"/>
        <v>XXX412/16</v>
      </c>
      <c r="I316" s="94" t="s">
        <v>28</v>
      </c>
      <c r="J316" s="83" t="s">
        <v>27</v>
      </c>
      <c r="K316" s="84">
        <v>0.7680555555555556</v>
      </c>
      <c r="L316" s="85">
        <v>0.76944444444444438</v>
      </c>
      <c r="M316" s="86" t="s">
        <v>53</v>
      </c>
      <c r="N316" s="85">
        <v>0.78472222222222221</v>
      </c>
      <c r="O316" s="18" t="s">
        <v>26</v>
      </c>
      <c r="P316" s="18" t="str">
        <f t="shared" si="257"/>
        <v>OK</v>
      </c>
      <c r="Q316" s="17">
        <f t="shared" si="258"/>
        <v>1.5277777777777835E-2</v>
      </c>
      <c r="R316" s="17">
        <f t="shared" si="259"/>
        <v>1.3888888888887729E-3</v>
      </c>
      <c r="S316" s="17">
        <f t="shared" si="260"/>
        <v>1.6666666666666607E-2</v>
      </c>
      <c r="T316" s="17">
        <f t="shared" si="262"/>
        <v>2.083333333333437E-3</v>
      </c>
      <c r="U316" s="18">
        <v>12.8</v>
      </c>
      <c r="V316" s="18">
        <f>INDEX('Počty dní'!F:J,MATCH(E316,'Počty dní'!H:H,0),4)</f>
        <v>47</v>
      </c>
      <c r="W316" s="88">
        <f t="shared" si="261"/>
        <v>601.6</v>
      </c>
      <c r="Z316" s="20"/>
      <c r="AA316" s="20"/>
    </row>
    <row r="317" spans="1:27" ht="15.75" thickBot="1" x14ac:dyDescent="0.3">
      <c r="A317" s="80">
        <v>425</v>
      </c>
      <c r="B317" s="18">
        <v>4125</v>
      </c>
      <c r="C317" s="18" t="s">
        <v>21</v>
      </c>
      <c r="D317" s="18"/>
      <c r="E317" s="81" t="str">
        <f t="shared" si="256"/>
        <v>X</v>
      </c>
      <c r="F317" s="18" t="s">
        <v>48</v>
      </c>
      <c r="G317" s="218">
        <v>23</v>
      </c>
      <c r="H317" s="18" t="str">
        <f t="shared" si="248"/>
        <v>XXX410/23</v>
      </c>
      <c r="I317" s="94" t="s">
        <v>28</v>
      </c>
      <c r="J317" s="83" t="s">
        <v>27</v>
      </c>
      <c r="K317" s="84">
        <v>0.78472222222222221</v>
      </c>
      <c r="L317" s="85">
        <v>0.78819444444444453</v>
      </c>
      <c r="M317" s="18" t="s">
        <v>26</v>
      </c>
      <c r="N317" s="85">
        <v>0.82152777777777775</v>
      </c>
      <c r="O317" s="18" t="s">
        <v>50</v>
      </c>
      <c r="P317" s="18"/>
      <c r="Q317" s="17">
        <f t="shared" si="258"/>
        <v>3.3333333333333215E-2</v>
      </c>
      <c r="R317" s="17">
        <f t="shared" si="259"/>
        <v>3.4722222222223209E-3</v>
      </c>
      <c r="S317" s="17">
        <f t="shared" si="260"/>
        <v>3.6805555555555536E-2</v>
      </c>
      <c r="T317" s="17">
        <f t="shared" si="262"/>
        <v>0</v>
      </c>
      <c r="U317" s="18">
        <v>30.5</v>
      </c>
      <c r="V317" s="18">
        <f>INDEX('Počty dní'!F:J,MATCH(E317,'Počty dní'!H:H,0),4)</f>
        <v>47</v>
      </c>
      <c r="W317" s="88">
        <f t="shared" si="261"/>
        <v>1433.5</v>
      </c>
      <c r="Z317" s="20"/>
      <c r="AA317" s="20"/>
    </row>
    <row r="318" spans="1:27" ht="15.75" thickBot="1" x14ac:dyDescent="0.3">
      <c r="A318" s="69" t="str">
        <f ca="1">CONCATENATE(INDIRECT("R[-3]C[0]",FALSE),"celkem")</f>
        <v>425celkem</v>
      </c>
      <c r="B318" s="37"/>
      <c r="C318" s="37" t="str">
        <f ca="1">INDIRECT("R[-1]C[12]",FALSE)</f>
        <v>Předín</v>
      </c>
      <c r="D318" s="38"/>
      <c r="E318" s="37"/>
      <c r="F318" s="38"/>
      <c r="G318" s="219"/>
      <c r="H318" s="39"/>
      <c r="I318" s="40"/>
      <c r="J318" s="41" t="str">
        <f ca="1">INDIRECT("R[-2]C[0]",FALSE)</f>
        <v>V</v>
      </c>
      <c r="K318" s="42"/>
      <c r="L318" s="59"/>
      <c r="M318" s="43"/>
      <c r="N318" s="59"/>
      <c r="O318" s="44"/>
      <c r="P318" s="37"/>
      <c r="Q318" s="45">
        <f>SUM(Q310:Q317)</f>
        <v>0.25833333333333308</v>
      </c>
      <c r="R318" s="45">
        <f>SUM(R310:R317)</f>
        <v>1.9444444444444597E-2</v>
      </c>
      <c r="S318" s="45">
        <f>SUM(S310:S317)</f>
        <v>0.27777777777777768</v>
      </c>
      <c r="T318" s="45">
        <f>SUM(T310:T317)</f>
        <v>0.35833333333333339</v>
      </c>
      <c r="U318" s="46">
        <f>SUM(U310:U317)</f>
        <v>233.7</v>
      </c>
      <c r="V318" s="47"/>
      <c r="W318" s="48">
        <f>SUM(W310:W317)</f>
        <v>10983.9</v>
      </c>
      <c r="Z318" s="20"/>
      <c r="AA318" s="20"/>
    </row>
    <row r="319" spans="1:27" x14ac:dyDescent="0.25">
      <c r="A319" s="70"/>
      <c r="D319" s="49"/>
      <c r="F319" s="49"/>
      <c r="H319" s="50"/>
      <c r="I319" s="51"/>
      <c r="J319" s="52"/>
      <c r="K319" s="53"/>
      <c r="L319" s="60"/>
      <c r="M319" s="54"/>
      <c r="N319" s="60"/>
      <c r="O319" s="55"/>
      <c r="Q319" s="56"/>
      <c r="R319" s="56"/>
      <c r="S319" s="56"/>
      <c r="T319" s="56"/>
      <c r="U319" s="53"/>
      <c r="W319" s="53"/>
      <c r="Z319" s="20"/>
      <c r="AA319" s="20"/>
    </row>
    <row r="320" spans="1:27" ht="15.75" thickBot="1" x14ac:dyDescent="0.3">
      <c r="I320" s="20"/>
      <c r="J320" s="20"/>
      <c r="K320" s="20"/>
      <c r="Z320" s="20"/>
      <c r="AA320" s="20"/>
    </row>
    <row r="321" spans="1:27" x14ac:dyDescent="0.25">
      <c r="A321" s="72">
        <v>426</v>
      </c>
      <c r="B321" s="57">
        <v>4126</v>
      </c>
      <c r="C321" s="57" t="s">
        <v>21</v>
      </c>
      <c r="D321" s="57"/>
      <c r="E321" s="73" t="str">
        <f t="shared" ref="E321:E330" si="263">CONCATENATE(C321,D321)</f>
        <v>X</v>
      </c>
      <c r="F321" s="57" t="s">
        <v>52</v>
      </c>
      <c r="G321" s="217">
        <v>2</v>
      </c>
      <c r="H321" s="57" t="str">
        <f>CONCATENATE(F321,"/",G321)</f>
        <v>XXX412/2</v>
      </c>
      <c r="I321" s="93" t="s">
        <v>28</v>
      </c>
      <c r="J321" s="75" t="s">
        <v>27</v>
      </c>
      <c r="K321" s="76">
        <v>0.1986111111111111</v>
      </c>
      <c r="L321" s="77">
        <v>0.19930555555555554</v>
      </c>
      <c r="M321" s="78" t="s">
        <v>53</v>
      </c>
      <c r="N321" s="77">
        <v>0.21875</v>
      </c>
      <c r="O321" s="57" t="s">
        <v>26</v>
      </c>
      <c r="P321" s="57" t="str">
        <f t="shared" ref="P321:P329" si="264">IF(M322=O321,"OK","POZOR")</f>
        <v>OK</v>
      </c>
      <c r="Q321" s="58">
        <f t="shared" ref="Q321:Q330" si="265">IF(ISNUMBER(G321),N321-L321,IF(F321="přejezd",N321-L321,0))</f>
        <v>1.9444444444444459E-2</v>
      </c>
      <c r="R321" s="58">
        <f t="shared" ref="R321:R330" si="266">IF(ISNUMBER(G321),L321-K321,0)</f>
        <v>6.9444444444444198E-4</v>
      </c>
      <c r="S321" s="58">
        <f t="shared" ref="S321:S330" si="267">Q321+R321</f>
        <v>2.0138888888888901E-2</v>
      </c>
      <c r="T321" s="58"/>
      <c r="U321" s="57">
        <v>16.5</v>
      </c>
      <c r="V321" s="57">
        <f>INDEX('Počty dní'!F:J,MATCH(E321,'Počty dní'!H:H,0),4)</f>
        <v>47</v>
      </c>
      <c r="W321" s="79">
        <f t="shared" ref="W321:W330" si="268">V321*U321</f>
        <v>775.5</v>
      </c>
      <c r="Z321" s="20"/>
      <c r="AA321" s="20"/>
    </row>
    <row r="322" spans="1:27" x14ac:dyDescent="0.25">
      <c r="A322" s="80">
        <v>426</v>
      </c>
      <c r="B322" s="18">
        <v>4126</v>
      </c>
      <c r="C322" s="18" t="s">
        <v>21</v>
      </c>
      <c r="D322" s="18"/>
      <c r="E322" s="81" t="str">
        <f t="shared" si="263"/>
        <v>X</v>
      </c>
      <c r="F322" s="18" t="s">
        <v>52</v>
      </c>
      <c r="G322" s="218">
        <v>1</v>
      </c>
      <c r="H322" s="18" t="str">
        <f>CONCATENATE(F322,"/",G322)</f>
        <v>XXX412/1</v>
      </c>
      <c r="I322" s="94" t="s">
        <v>28</v>
      </c>
      <c r="J322" s="83" t="s">
        <v>27</v>
      </c>
      <c r="K322" s="84">
        <v>0.22361111111111109</v>
      </c>
      <c r="L322" s="85">
        <v>0.22569444444444445</v>
      </c>
      <c r="M322" s="18" t="s">
        <v>26</v>
      </c>
      <c r="N322" s="85">
        <v>0.24097222222222223</v>
      </c>
      <c r="O322" s="86" t="s">
        <v>53</v>
      </c>
      <c r="P322" s="18" t="str">
        <f t="shared" si="264"/>
        <v>OK</v>
      </c>
      <c r="Q322" s="17">
        <f t="shared" si="265"/>
        <v>1.5277777777777779E-2</v>
      </c>
      <c r="R322" s="17">
        <f t="shared" si="266"/>
        <v>2.0833333333333537E-3</v>
      </c>
      <c r="S322" s="17">
        <f t="shared" si="267"/>
        <v>1.7361111111111133E-2</v>
      </c>
      <c r="T322" s="17">
        <f t="shared" ref="T322:T330" si="269">K322-N321</f>
        <v>4.8611111111110938E-3</v>
      </c>
      <c r="U322" s="18">
        <v>12.8</v>
      </c>
      <c r="V322" s="18">
        <f>INDEX('Počty dní'!F:J,MATCH(E322,'Počty dní'!H:H,0),4)</f>
        <v>47</v>
      </c>
      <c r="W322" s="88">
        <f t="shared" si="268"/>
        <v>601.6</v>
      </c>
      <c r="Z322" s="20"/>
      <c r="AA322" s="20"/>
    </row>
    <row r="323" spans="1:27" x14ac:dyDescent="0.25">
      <c r="A323" s="80">
        <v>426</v>
      </c>
      <c r="B323" s="18">
        <v>4126</v>
      </c>
      <c r="C323" s="18" t="s">
        <v>21</v>
      </c>
      <c r="D323" s="18"/>
      <c r="E323" s="81" t="str">
        <f t="shared" si="263"/>
        <v>X</v>
      </c>
      <c r="F323" s="18" t="s">
        <v>52</v>
      </c>
      <c r="G323" s="218">
        <v>4</v>
      </c>
      <c r="H323" s="18" t="str">
        <f>CONCATENATE(F323,"/",G323)</f>
        <v>XXX412/4</v>
      </c>
      <c r="I323" s="94" t="s">
        <v>27</v>
      </c>
      <c r="J323" s="83" t="s">
        <v>27</v>
      </c>
      <c r="K323" s="84">
        <v>0.25347222222222221</v>
      </c>
      <c r="L323" s="85">
        <v>0.25486111111111109</v>
      </c>
      <c r="M323" s="86" t="s">
        <v>53</v>
      </c>
      <c r="N323" s="85">
        <v>0.27430555555555552</v>
      </c>
      <c r="O323" s="18" t="s">
        <v>26</v>
      </c>
      <c r="P323" s="18" t="str">
        <f t="shared" si="264"/>
        <v>OK</v>
      </c>
      <c r="Q323" s="17">
        <f t="shared" si="265"/>
        <v>1.9444444444444431E-2</v>
      </c>
      <c r="R323" s="17">
        <f t="shared" si="266"/>
        <v>1.388888888888884E-3</v>
      </c>
      <c r="S323" s="17">
        <f t="shared" si="267"/>
        <v>2.0833333333333315E-2</v>
      </c>
      <c r="T323" s="17">
        <f t="shared" si="269"/>
        <v>1.2499999999999983E-2</v>
      </c>
      <c r="U323" s="18">
        <v>16.5</v>
      </c>
      <c r="V323" s="18">
        <f>INDEX('Počty dní'!F:J,MATCH(E323,'Počty dní'!H:H,0),4)</f>
        <v>47</v>
      </c>
      <c r="W323" s="88">
        <f t="shared" si="268"/>
        <v>775.5</v>
      </c>
      <c r="Z323" s="20"/>
      <c r="AA323" s="20"/>
    </row>
    <row r="324" spans="1:27" x14ac:dyDescent="0.25">
      <c r="A324" s="80">
        <v>426</v>
      </c>
      <c r="B324" s="18">
        <v>4126</v>
      </c>
      <c r="C324" s="18" t="s">
        <v>21</v>
      </c>
      <c r="D324" s="18"/>
      <c r="E324" s="81" t="str">
        <f t="shared" si="263"/>
        <v>X</v>
      </c>
      <c r="F324" s="18" t="s">
        <v>115</v>
      </c>
      <c r="G324" s="218">
        <v>1</v>
      </c>
      <c r="H324" s="18" t="str">
        <f t="shared" ref="H324" si="270">CONCATENATE(F324,"/",G324)</f>
        <v>XXX401/1</v>
      </c>
      <c r="I324" s="94" t="s">
        <v>28</v>
      </c>
      <c r="J324" s="83" t="s">
        <v>27</v>
      </c>
      <c r="K324" s="84">
        <v>0.27986111111111112</v>
      </c>
      <c r="L324" s="85">
        <v>0.28125</v>
      </c>
      <c r="M324" s="86" t="s">
        <v>26</v>
      </c>
      <c r="N324" s="85">
        <v>0.29305555555555557</v>
      </c>
      <c r="O324" s="18" t="s">
        <v>116</v>
      </c>
      <c r="P324" s="18" t="str">
        <f t="shared" si="264"/>
        <v>OK</v>
      </c>
      <c r="Q324" s="17">
        <f t="shared" si="265"/>
        <v>1.1805555555555569E-2</v>
      </c>
      <c r="R324" s="17">
        <f t="shared" si="266"/>
        <v>1.388888888888884E-3</v>
      </c>
      <c r="S324" s="17">
        <f t="shared" si="267"/>
        <v>1.3194444444444453E-2</v>
      </c>
      <c r="T324" s="17">
        <f t="shared" si="269"/>
        <v>5.5555555555555913E-3</v>
      </c>
      <c r="U324" s="18">
        <v>9.9</v>
      </c>
      <c r="V324" s="18">
        <f>INDEX('Počty dní'!F:J,MATCH(E324,'Počty dní'!H:H,0),4)</f>
        <v>47</v>
      </c>
      <c r="W324" s="88">
        <f t="shared" si="268"/>
        <v>465.3</v>
      </c>
      <c r="Z324" s="20"/>
      <c r="AA324" s="20"/>
    </row>
    <row r="325" spans="1:27" x14ac:dyDescent="0.25">
      <c r="A325" s="80">
        <v>426</v>
      </c>
      <c r="B325" s="18">
        <v>4126</v>
      </c>
      <c r="C325" s="18" t="s">
        <v>21</v>
      </c>
      <c r="D325" s="18"/>
      <c r="E325" s="81" t="str">
        <f>CONCATENATE(C325,D325)</f>
        <v>X</v>
      </c>
      <c r="F325" s="18" t="s">
        <v>115</v>
      </c>
      <c r="G325" s="218">
        <v>2</v>
      </c>
      <c r="H325" s="18" t="str">
        <f>CONCATENATE(F325,"/",G325)</f>
        <v>XXX401/2</v>
      </c>
      <c r="I325" s="94" t="s">
        <v>27</v>
      </c>
      <c r="J325" s="83" t="s">
        <v>27</v>
      </c>
      <c r="K325" s="84">
        <v>0.29444444444444445</v>
      </c>
      <c r="L325" s="85">
        <v>0.2951388888888889</v>
      </c>
      <c r="M325" s="86" t="s">
        <v>116</v>
      </c>
      <c r="N325" s="85">
        <v>0.31527777777777777</v>
      </c>
      <c r="O325" s="18" t="s">
        <v>26</v>
      </c>
      <c r="P325" s="18" t="str">
        <f t="shared" si="264"/>
        <v>OK</v>
      </c>
      <c r="Q325" s="17">
        <f t="shared" si="265"/>
        <v>2.0138888888888873E-2</v>
      </c>
      <c r="R325" s="17">
        <f t="shared" si="266"/>
        <v>6.9444444444444198E-4</v>
      </c>
      <c r="S325" s="17">
        <f t="shared" si="267"/>
        <v>2.0833333333333315E-2</v>
      </c>
      <c r="T325" s="17">
        <f t="shared" si="269"/>
        <v>1.388888888888884E-3</v>
      </c>
      <c r="U325" s="18">
        <v>17</v>
      </c>
      <c r="V325" s="18">
        <f>INDEX('Počty dní'!F:J,MATCH(E325,'Počty dní'!H:H,0),4)</f>
        <v>47</v>
      </c>
      <c r="W325" s="88">
        <f>V325*U325</f>
        <v>799</v>
      </c>
      <c r="Z325" s="20"/>
      <c r="AA325" s="20"/>
    </row>
    <row r="326" spans="1:27" x14ac:dyDescent="0.25">
      <c r="A326" s="80">
        <v>426</v>
      </c>
      <c r="B326" s="18">
        <v>4126</v>
      </c>
      <c r="C326" s="18" t="s">
        <v>21</v>
      </c>
      <c r="D326" s="18"/>
      <c r="E326" s="81" t="str">
        <f>CONCATENATE(C326,D326)</f>
        <v>X</v>
      </c>
      <c r="F326" s="18" t="s">
        <v>48</v>
      </c>
      <c r="G326" s="218">
        <v>9</v>
      </c>
      <c r="H326" s="18" t="str">
        <f>CONCATENATE(F326,"/",G326)</f>
        <v>XXX410/9</v>
      </c>
      <c r="I326" s="94" t="s">
        <v>28</v>
      </c>
      <c r="J326" s="83" t="s">
        <v>27</v>
      </c>
      <c r="K326" s="84">
        <v>0.36805555555555558</v>
      </c>
      <c r="L326" s="85">
        <v>0.37152777777777773</v>
      </c>
      <c r="M326" s="18" t="s">
        <v>26</v>
      </c>
      <c r="N326" s="85">
        <v>0.41180555555555554</v>
      </c>
      <c r="O326" s="18" t="s">
        <v>49</v>
      </c>
      <c r="P326" s="18" t="str">
        <f t="shared" si="264"/>
        <v>OK</v>
      </c>
      <c r="Q326" s="17">
        <f t="shared" si="265"/>
        <v>4.0277777777777801E-2</v>
      </c>
      <c r="R326" s="17">
        <f t="shared" si="266"/>
        <v>3.4722222222221544E-3</v>
      </c>
      <c r="S326" s="17">
        <f t="shared" si="267"/>
        <v>4.3749999999999956E-2</v>
      </c>
      <c r="T326" s="17">
        <f t="shared" si="269"/>
        <v>5.2777777777777812E-2</v>
      </c>
      <c r="U326" s="18">
        <v>37.1</v>
      </c>
      <c r="V326" s="18">
        <f>INDEX('Počty dní'!F:J,MATCH(E326,'Počty dní'!H:H,0),4)</f>
        <v>47</v>
      </c>
      <c r="W326" s="88">
        <f>V326*U326</f>
        <v>1743.7</v>
      </c>
      <c r="Z326" s="20"/>
      <c r="AA326" s="20"/>
    </row>
    <row r="327" spans="1:27" x14ac:dyDescent="0.25">
      <c r="A327" s="80">
        <v>426</v>
      </c>
      <c r="B327" s="18">
        <v>4126</v>
      </c>
      <c r="C327" s="18" t="s">
        <v>21</v>
      </c>
      <c r="D327" s="18"/>
      <c r="E327" s="81" t="str">
        <f>CONCATENATE(C327,D327)</f>
        <v>X</v>
      </c>
      <c r="F327" s="18" t="s">
        <v>48</v>
      </c>
      <c r="G327" s="218">
        <v>12</v>
      </c>
      <c r="H327" s="18" t="str">
        <f>CONCATENATE(F327,"/",G327)</f>
        <v>XXX410/12</v>
      </c>
      <c r="I327" s="94" t="s">
        <v>28</v>
      </c>
      <c r="J327" s="83" t="s">
        <v>27</v>
      </c>
      <c r="K327" s="84">
        <v>0.41666666666666669</v>
      </c>
      <c r="L327" s="85">
        <v>0.4201388888888889</v>
      </c>
      <c r="M327" s="18" t="s">
        <v>49</v>
      </c>
      <c r="N327" s="85">
        <v>0.46180555555555558</v>
      </c>
      <c r="O327" s="18" t="s">
        <v>26</v>
      </c>
      <c r="P327" s="18" t="str">
        <f t="shared" si="264"/>
        <v>OK</v>
      </c>
      <c r="Q327" s="17">
        <f t="shared" si="265"/>
        <v>4.1666666666666685E-2</v>
      </c>
      <c r="R327" s="17">
        <f t="shared" si="266"/>
        <v>3.4722222222222099E-3</v>
      </c>
      <c r="S327" s="17">
        <f t="shared" si="267"/>
        <v>4.5138888888888895E-2</v>
      </c>
      <c r="T327" s="17">
        <f t="shared" si="269"/>
        <v>4.8611111111111494E-3</v>
      </c>
      <c r="U327" s="18">
        <v>37.1</v>
      </c>
      <c r="V327" s="18">
        <f>INDEX('Počty dní'!F:J,MATCH(E327,'Počty dní'!H:H,0),4)</f>
        <v>47</v>
      </c>
      <c r="W327" s="88">
        <f>V327*U327</f>
        <v>1743.7</v>
      </c>
      <c r="Z327" s="20"/>
      <c r="AA327" s="20"/>
    </row>
    <row r="328" spans="1:27" x14ac:dyDescent="0.25">
      <c r="A328" s="80">
        <v>426</v>
      </c>
      <c r="B328" s="18">
        <v>4126</v>
      </c>
      <c r="C328" s="18" t="s">
        <v>21</v>
      </c>
      <c r="D328" s="18"/>
      <c r="E328" s="81" t="str">
        <f t="shared" si="263"/>
        <v>X</v>
      </c>
      <c r="F328" s="18" t="s">
        <v>48</v>
      </c>
      <c r="G328" s="218">
        <v>15</v>
      </c>
      <c r="H328" s="18" t="str">
        <f t="shared" ref="H328:H330" si="271">CONCATENATE(F328,"/",G328)</f>
        <v>XXX410/15</v>
      </c>
      <c r="I328" s="94" t="s">
        <v>27</v>
      </c>
      <c r="J328" s="83" t="s">
        <v>27</v>
      </c>
      <c r="K328" s="84">
        <v>0.57638888888888895</v>
      </c>
      <c r="L328" s="85">
        <v>0.57986111111111105</v>
      </c>
      <c r="M328" s="18" t="s">
        <v>26</v>
      </c>
      <c r="N328" s="85">
        <v>0.62013888888888891</v>
      </c>
      <c r="O328" s="18" t="s">
        <v>49</v>
      </c>
      <c r="P328" s="18" t="str">
        <f t="shared" si="264"/>
        <v>OK</v>
      </c>
      <c r="Q328" s="17">
        <f t="shared" si="265"/>
        <v>4.0277777777777857E-2</v>
      </c>
      <c r="R328" s="17">
        <f t="shared" si="266"/>
        <v>3.4722222222220989E-3</v>
      </c>
      <c r="S328" s="17">
        <f t="shared" si="267"/>
        <v>4.3749999999999956E-2</v>
      </c>
      <c r="T328" s="17">
        <f t="shared" si="269"/>
        <v>0.11458333333333337</v>
      </c>
      <c r="U328" s="18">
        <v>37.1</v>
      </c>
      <c r="V328" s="18">
        <f>INDEX('Počty dní'!F:J,MATCH(E328,'Počty dní'!H:H,0),4)</f>
        <v>47</v>
      </c>
      <c r="W328" s="88">
        <f t="shared" si="268"/>
        <v>1743.7</v>
      </c>
      <c r="Z328" s="20"/>
      <c r="AA328" s="20"/>
    </row>
    <row r="329" spans="1:27" x14ac:dyDescent="0.25">
      <c r="A329" s="80">
        <v>426</v>
      </c>
      <c r="B329" s="18">
        <v>4126</v>
      </c>
      <c r="C329" s="18" t="s">
        <v>21</v>
      </c>
      <c r="D329" s="18"/>
      <c r="E329" s="81" t="str">
        <f t="shared" si="263"/>
        <v>X</v>
      </c>
      <c r="F329" s="18" t="s">
        <v>48</v>
      </c>
      <c r="G329" s="218">
        <v>18</v>
      </c>
      <c r="H329" s="18" t="str">
        <f t="shared" si="271"/>
        <v>XXX410/18</v>
      </c>
      <c r="I329" s="94" t="s">
        <v>28</v>
      </c>
      <c r="J329" s="83" t="s">
        <v>27</v>
      </c>
      <c r="K329" s="84">
        <v>0.625</v>
      </c>
      <c r="L329" s="85">
        <v>0.62847222222222221</v>
      </c>
      <c r="M329" s="18" t="s">
        <v>49</v>
      </c>
      <c r="N329" s="85">
        <v>0.67013888888888884</v>
      </c>
      <c r="O329" s="18" t="s">
        <v>26</v>
      </c>
      <c r="P329" s="18" t="str">
        <f t="shared" si="264"/>
        <v>OK</v>
      </c>
      <c r="Q329" s="17">
        <f t="shared" si="265"/>
        <v>4.166666666666663E-2</v>
      </c>
      <c r="R329" s="17">
        <f t="shared" si="266"/>
        <v>3.4722222222222099E-3</v>
      </c>
      <c r="S329" s="17">
        <f t="shared" si="267"/>
        <v>4.513888888888884E-2</v>
      </c>
      <c r="T329" s="17">
        <f t="shared" si="269"/>
        <v>4.8611111111110938E-3</v>
      </c>
      <c r="U329" s="18">
        <v>37.1</v>
      </c>
      <c r="V329" s="18">
        <f>INDEX('Počty dní'!F:J,MATCH(E329,'Počty dní'!H:H,0),4)</f>
        <v>47</v>
      </c>
      <c r="W329" s="88">
        <f t="shared" si="268"/>
        <v>1743.7</v>
      </c>
      <c r="Z329" s="20"/>
      <c r="AA329" s="20"/>
    </row>
    <row r="330" spans="1:27" ht="15.75" thickBot="1" x14ac:dyDescent="0.3">
      <c r="A330" s="80">
        <v>426</v>
      </c>
      <c r="B330" s="18">
        <v>4126</v>
      </c>
      <c r="C330" s="18" t="s">
        <v>21</v>
      </c>
      <c r="D330" s="18"/>
      <c r="E330" s="81" t="str">
        <f t="shared" si="263"/>
        <v>X</v>
      </c>
      <c r="F330" s="18" t="s">
        <v>52</v>
      </c>
      <c r="G330" s="218">
        <v>13</v>
      </c>
      <c r="H330" s="18" t="str">
        <f t="shared" si="271"/>
        <v>XXX412/13</v>
      </c>
      <c r="I330" s="94" t="s">
        <v>28</v>
      </c>
      <c r="J330" s="83" t="s">
        <v>27</v>
      </c>
      <c r="K330" s="84">
        <v>0.68055555555555547</v>
      </c>
      <c r="L330" s="85">
        <v>0.68402777777777779</v>
      </c>
      <c r="M330" s="18" t="s">
        <v>26</v>
      </c>
      <c r="N330" s="85">
        <v>0.70347222222222217</v>
      </c>
      <c r="O330" s="86" t="s">
        <v>53</v>
      </c>
      <c r="P330" s="18"/>
      <c r="Q330" s="17">
        <f t="shared" si="265"/>
        <v>1.9444444444444375E-2</v>
      </c>
      <c r="R330" s="17">
        <f t="shared" si="266"/>
        <v>3.4722222222223209E-3</v>
      </c>
      <c r="S330" s="17">
        <f t="shared" si="267"/>
        <v>2.2916666666666696E-2</v>
      </c>
      <c r="T330" s="17">
        <f t="shared" si="269"/>
        <v>1.041666666666663E-2</v>
      </c>
      <c r="U330" s="18">
        <v>16.5</v>
      </c>
      <c r="V330" s="18">
        <f>INDEX('Počty dní'!F:J,MATCH(E330,'Počty dní'!H:H,0),4)</f>
        <v>47</v>
      </c>
      <c r="W330" s="88">
        <f t="shared" si="268"/>
        <v>775.5</v>
      </c>
      <c r="Z330" s="20"/>
      <c r="AA330" s="20"/>
    </row>
    <row r="331" spans="1:27" ht="15.75" thickBot="1" x14ac:dyDescent="0.3">
      <c r="A331" s="69" t="str">
        <f ca="1">CONCATENATE(INDIRECT("R[-3]C[0]",FALSE),"celkem")</f>
        <v>426celkem</v>
      </c>
      <c r="B331" s="37"/>
      <c r="C331" s="37" t="str">
        <f ca="1">INDIRECT("R[-1]C[12]",FALSE)</f>
        <v>Brtnice,Střížov,II</v>
      </c>
      <c r="D331" s="38"/>
      <c r="E331" s="37"/>
      <c r="F331" s="38"/>
      <c r="G331" s="219"/>
      <c r="H331" s="39"/>
      <c r="I331" s="40"/>
      <c r="J331" s="41" t="str">
        <f ca="1">INDIRECT("R[-2]C[0]",FALSE)</f>
        <v>V</v>
      </c>
      <c r="K331" s="42"/>
      <c r="L331" s="59"/>
      <c r="M331" s="43"/>
      <c r="N331" s="59"/>
      <c r="O331" s="44"/>
      <c r="P331" s="37"/>
      <c r="Q331" s="45">
        <f>SUM(Q321:Q330)</f>
        <v>0.26944444444444449</v>
      </c>
      <c r="R331" s="45">
        <f t="shared" ref="R331:T331" si="272">SUM(R321:R330)</f>
        <v>2.3611111111110999E-2</v>
      </c>
      <c r="S331" s="45">
        <f t="shared" si="272"/>
        <v>0.29305555555555546</v>
      </c>
      <c r="T331" s="45">
        <f t="shared" si="272"/>
        <v>0.21180555555555561</v>
      </c>
      <c r="U331" s="46">
        <f>SUM(U321:U330)</f>
        <v>237.59999999999997</v>
      </c>
      <c r="V331" s="47"/>
      <c r="W331" s="48">
        <f>SUM(W321:W330)</f>
        <v>11167.2</v>
      </c>
      <c r="Z331" s="20"/>
      <c r="AA331" s="20"/>
    </row>
    <row r="332" spans="1:27" x14ac:dyDescent="0.25">
      <c r="A332" s="70"/>
      <c r="D332" s="49"/>
      <c r="F332" s="49"/>
      <c r="H332" s="50"/>
      <c r="I332" s="51"/>
      <c r="J332" s="52"/>
      <c r="K332" s="53"/>
      <c r="L332" s="60"/>
      <c r="M332" s="54"/>
      <c r="N332" s="60"/>
      <c r="O332" s="55"/>
      <c r="Q332" s="56"/>
      <c r="R332" s="56"/>
      <c r="S332" s="56"/>
      <c r="T332" s="56"/>
      <c r="U332" s="53"/>
      <c r="W332" s="53"/>
      <c r="Z332" s="20"/>
      <c r="AA332" s="20"/>
    </row>
    <row r="333" spans="1:27" ht="15.75" thickBot="1" x14ac:dyDescent="0.3">
      <c r="I333" s="20"/>
      <c r="J333" s="20"/>
      <c r="K333" s="20"/>
      <c r="Z333" s="20"/>
      <c r="AA333" s="20"/>
    </row>
    <row r="334" spans="1:27" x14ac:dyDescent="0.25">
      <c r="A334" s="72">
        <v>427</v>
      </c>
      <c r="B334" s="57">
        <v>4127</v>
      </c>
      <c r="C334" s="57" t="s">
        <v>21</v>
      </c>
      <c r="D334" s="57"/>
      <c r="E334" s="73" t="str">
        <f t="shared" ref="E334:E349" si="273">CONCATENATE(C334,D334)</f>
        <v>X</v>
      </c>
      <c r="F334" s="57" t="s">
        <v>56</v>
      </c>
      <c r="G334" s="217">
        <v>2</v>
      </c>
      <c r="H334" s="57" t="str">
        <f>CONCATENATE(F334,"/",G334)</f>
        <v>XXX413/2</v>
      </c>
      <c r="I334" s="93" t="s">
        <v>28</v>
      </c>
      <c r="J334" s="75" t="s">
        <v>28</v>
      </c>
      <c r="K334" s="76">
        <v>0.20277777777777781</v>
      </c>
      <c r="L334" s="77">
        <v>0.20347222222222219</v>
      </c>
      <c r="M334" s="57" t="s">
        <v>58</v>
      </c>
      <c r="N334" s="77">
        <v>0.21527777777777779</v>
      </c>
      <c r="O334" s="78" t="s">
        <v>57</v>
      </c>
      <c r="P334" s="57" t="str">
        <f t="shared" ref="P334:P348" si="274">IF(M335=O334,"OK","POZOR")</f>
        <v>OK</v>
      </c>
      <c r="Q334" s="58">
        <f t="shared" ref="Q334:Q349" si="275">IF(ISNUMBER(G334),N334-L334,IF(F334="přejezd",N334-L334,0))</f>
        <v>1.1805555555555597E-2</v>
      </c>
      <c r="R334" s="58">
        <f t="shared" ref="R334:R349" si="276">IF(ISNUMBER(G334),L334-K334,0)</f>
        <v>6.9444444444438647E-4</v>
      </c>
      <c r="S334" s="58">
        <f t="shared" ref="S334:S349" si="277">Q334+R334</f>
        <v>1.2499999999999983E-2</v>
      </c>
      <c r="T334" s="58"/>
      <c r="U334" s="57">
        <v>10</v>
      </c>
      <c r="V334" s="57">
        <f>INDEX('Počty dní'!F:J,MATCH(E334,'Počty dní'!H:H,0),4)</f>
        <v>47</v>
      </c>
      <c r="W334" s="79">
        <f t="shared" ref="W334:W349" si="278">V334*U334</f>
        <v>470</v>
      </c>
      <c r="Z334" s="20"/>
      <c r="AA334" s="20"/>
    </row>
    <row r="335" spans="1:27" x14ac:dyDescent="0.25">
      <c r="A335" s="80">
        <v>427</v>
      </c>
      <c r="B335" s="18">
        <v>4127</v>
      </c>
      <c r="C335" s="18" t="s">
        <v>21</v>
      </c>
      <c r="D335" s="18"/>
      <c r="E335" s="81" t="str">
        <f t="shared" si="273"/>
        <v>X</v>
      </c>
      <c r="F335" s="18" t="s">
        <v>56</v>
      </c>
      <c r="G335" s="218">
        <v>3</v>
      </c>
      <c r="H335" s="18" t="str">
        <f t="shared" si="248"/>
        <v>XXX413/3</v>
      </c>
      <c r="I335" s="94" t="s">
        <v>28</v>
      </c>
      <c r="J335" s="83" t="s">
        <v>28</v>
      </c>
      <c r="K335" s="84">
        <v>0.24583333333333335</v>
      </c>
      <c r="L335" s="85">
        <v>0.24652777777777779</v>
      </c>
      <c r="M335" s="86" t="s">
        <v>57</v>
      </c>
      <c r="N335" s="85">
        <v>0.25833333333333336</v>
      </c>
      <c r="O335" s="18" t="s">
        <v>58</v>
      </c>
      <c r="P335" s="18" t="str">
        <f t="shared" si="274"/>
        <v>OK</v>
      </c>
      <c r="Q335" s="17">
        <f t="shared" si="275"/>
        <v>1.1805555555555569E-2</v>
      </c>
      <c r="R335" s="17">
        <f t="shared" si="276"/>
        <v>6.9444444444444198E-4</v>
      </c>
      <c r="S335" s="17">
        <f t="shared" si="277"/>
        <v>1.2500000000000011E-2</v>
      </c>
      <c r="T335" s="17">
        <f t="shared" ref="T335:T349" si="279">K335-N334</f>
        <v>3.0555555555555558E-2</v>
      </c>
      <c r="U335" s="18">
        <v>10</v>
      </c>
      <c r="V335" s="18">
        <f>INDEX('Počty dní'!F:J,MATCH(E335,'Počty dní'!H:H,0),4)</f>
        <v>47</v>
      </c>
      <c r="W335" s="88">
        <f t="shared" si="278"/>
        <v>470</v>
      </c>
      <c r="Z335" s="20"/>
      <c r="AA335" s="20"/>
    </row>
    <row r="336" spans="1:27" x14ac:dyDescent="0.25">
      <c r="A336" s="80">
        <v>427</v>
      </c>
      <c r="B336" s="18">
        <v>4127</v>
      </c>
      <c r="C336" s="18" t="s">
        <v>21</v>
      </c>
      <c r="D336" s="18"/>
      <c r="E336" s="81" t="str">
        <f t="shared" si="273"/>
        <v>X</v>
      </c>
      <c r="F336" s="18" t="s">
        <v>56</v>
      </c>
      <c r="G336" s="218">
        <v>4</v>
      </c>
      <c r="H336" s="18" t="str">
        <f>CONCATENATE(F336,"/",G336)</f>
        <v>XXX413/4</v>
      </c>
      <c r="I336" s="94" t="s">
        <v>28</v>
      </c>
      <c r="J336" s="83" t="s">
        <v>28</v>
      </c>
      <c r="K336" s="84">
        <v>0.26874999999999999</v>
      </c>
      <c r="L336" s="85">
        <v>0.26944444444444443</v>
      </c>
      <c r="M336" s="18" t="s">
        <v>58</v>
      </c>
      <c r="N336" s="85">
        <v>0.28333333333333333</v>
      </c>
      <c r="O336" s="86" t="s">
        <v>59</v>
      </c>
      <c r="P336" s="18" t="str">
        <f t="shared" si="274"/>
        <v>OK</v>
      </c>
      <c r="Q336" s="17">
        <f t="shared" si="275"/>
        <v>1.3888888888888895E-2</v>
      </c>
      <c r="R336" s="17">
        <f t="shared" si="276"/>
        <v>6.9444444444444198E-4</v>
      </c>
      <c r="S336" s="17">
        <f t="shared" si="277"/>
        <v>1.4583333333333337E-2</v>
      </c>
      <c r="T336" s="17">
        <f t="shared" si="279"/>
        <v>1.041666666666663E-2</v>
      </c>
      <c r="U336" s="18">
        <v>11.7</v>
      </c>
      <c r="V336" s="18">
        <f>INDEX('Počty dní'!F:J,MATCH(E336,'Počty dní'!H:H,0),4)</f>
        <v>47</v>
      </c>
      <c r="W336" s="88">
        <f t="shared" si="278"/>
        <v>549.9</v>
      </c>
      <c r="Z336" s="20"/>
      <c r="AA336" s="20"/>
    </row>
    <row r="337" spans="1:27" x14ac:dyDescent="0.25">
      <c r="A337" s="80">
        <v>427</v>
      </c>
      <c r="B337" s="18">
        <v>4127</v>
      </c>
      <c r="C337" s="18" t="s">
        <v>21</v>
      </c>
      <c r="D337" s="18"/>
      <c r="E337" s="81" t="str">
        <f t="shared" si="273"/>
        <v>X</v>
      </c>
      <c r="F337" s="18" t="s">
        <v>56</v>
      </c>
      <c r="G337" s="218">
        <v>5</v>
      </c>
      <c r="H337" s="18" t="str">
        <f t="shared" si="248"/>
        <v>XXX413/5</v>
      </c>
      <c r="I337" s="94" t="s">
        <v>28</v>
      </c>
      <c r="J337" s="83" t="s">
        <v>28</v>
      </c>
      <c r="K337" s="84">
        <v>0.28472222222222221</v>
      </c>
      <c r="L337" s="85">
        <v>0.28750000000000003</v>
      </c>
      <c r="M337" s="86" t="s">
        <v>59</v>
      </c>
      <c r="N337" s="85">
        <v>0.30416666666666664</v>
      </c>
      <c r="O337" s="18" t="s">
        <v>58</v>
      </c>
      <c r="P337" s="18" t="str">
        <f t="shared" si="274"/>
        <v>OK</v>
      </c>
      <c r="Q337" s="17">
        <f t="shared" si="275"/>
        <v>1.6666666666666607E-2</v>
      </c>
      <c r="R337" s="17">
        <f t="shared" si="276"/>
        <v>2.7777777777778234E-3</v>
      </c>
      <c r="S337" s="17">
        <f t="shared" si="277"/>
        <v>1.9444444444444431E-2</v>
      </c>
      <c r="T337" s="17">
        <f t="shared" si="279"/>
        <v>1.388888888888884E-3</v>
      </c>
      <c r="U337" s="18">
        <v>11.7</v>
      </c>
      <c r="V337" s="18">
        <f>INDEX('Počty dní'!F:J,MATCH(E337,'Počty dní'!H:H,0),4)</f>
        <v>47</v>
      </c>
      <c r="W337" s="88">
        <f t="shared" si="278"/>
        <v>549.9</v>
      </c>
      <c r="Z337" s="20"/>
      <c r="AA337" s="20"/>
    </row>
    <row r="338" spans="1:27" x14ac:dyDescent="0.25">
      <c r="A338" s="80">
        <v>427</v>
      </c>
      <c r="B338" s="18">
        <v>4127</v>
      </c>
      <c r="C338" s="18" t="s">
        <v>21</v>
      </c>
      <c r="D338" s="18"/>
      <c r="E338" s="81" t="str">
        <f t="shared" si="273"/>
        <v>X</v>
      </c>
      <c r="F338" s="18" t="s">
        <v>56</v>
      </c>
      <c r="G338" s="218">
        <v>6</v>
      </c>
      <c r="H338" s="18" t="str">
        <f>CONCATENATE(F338,"/",G338)</f>
        <v>XXX413/6</v>
      </c>
      <c r="I338" s="94" t="s">
        <v>28</v>
      </c>
      <c r="J338" s="83" t="s">
        <v>28</v>
      </c>
      <c r="K338" s="84">
        <v>0.30416666666666664</v>
      </c>
      <c r="L338" s="85">
        <v>0.30555555555555552</v>
      </c>
      <c r="M338" s="18" t="s">
        <v>58</v>
      </c>
      <c r="N338" s="85">
        <v>0.31111111111111112</v>
      </c>
      <c r="O338" s="18" t="s">
        <v>51</v>
      </c>
      <c r="P338" s="18" t="str">
        <f t="shared" si="274"/>
        <v>OK</v>
      </c>
      <c r="Q338" s="17">
        <f t="shared" si="275"/>
        <v>5.5555555555555913E-3</v>
      </c>
      <c r="R338" s="17">
        <f t="shared" si="276"/>
        <v>1.388888888888884E-3</v>
      </c>
      <c r="S338" s="17">
        <f t="shared" si="277"/>
        <v>6.9444444444444753E-3</v>
      </c>
      <c r="T338" s="17">
        <f t="shared" si="279"/>
        <v>0</v>
      </c>
      <c r="U338" s="18">
        <v>4</v>
      </c>
      <c r="V338" s="18">
        <f>INDEX('Počty dní'!F:J,MATCH(E338,'Počty dní'!H:H,0),4)</f>
        <v>47</v>
      </c>
      <c r="W338" s="88">
        <f t="shared" si="278"/>
        <v>188</v>
      </c>
      <c r="Z338" s="20"/>
      <c r="AA338" s="20"/>
    </row>
    <row r="339" spans="1:27" x14ac:dyDescent="0.25">
      <c r="A339" s="80">
        <v>427</v>
      </c>
      <c r="B339" s="18">
        <v>4127</v>
      </c>
      <c r="C339" s="18" t="s">
        <v>21</v>
      </c>
      <c r="D339" s="18"/>
      <c r="E339" s="81" t="str">
        <f t="shared" si="273"/>
        <v>X</v>
      </c>
      <c r="F339" s="18" t="s">
        <v>56</v>
      </c>
      <c r="G339" s="218">
        <v>8</v>
      </c>
      <c r="H339" s="18" t="str">
        <f>CONCATENATE(F339,"/",G339)</f>
        <v>XXX413/8</v>
      </c>
      <c r="I339" s="94" t="s">
        <v>28</v>
      </c>
      <c r="J339" s="83" t="s">
        <v>28</v>
      </c>
      <c r="K339" s="84">
        <v>0.33680555555555558</v>
      </c>
      <c r="L339" s="85">
        <v>0.33749999999999997</v>
      </c>
      <c r="M339" s="18" t="s">
        <v>51</v>
      </c>
      <c r="N339" s="85">
        <v>0.34583333333333338</v>
      </c>
      <c r="O339" s="86" t="s">
        <v>59</v>
      </c>
      <c r="P339" s="18" t="str">
        <f t="shared" si="274"/>
        <v>OK</v>
      </c>
      <c r="Q339" s="17">
        <f t="shared" ref="Q339" si="280">IF(ISNUMBER(G339),N339-L339,IF(F339="přejezd",N339-L339,0))</f>
        <v>8.3333333333334147E-3</v>
      </c>
      <c r="R339" s="17">
        <f t="shared" ref="R339" si="281">IF(ISNUMBER(G339),L339-K339,0)</f>
        <v>6.9444444444438647E-4</v>
      </c>
      <c r="S339" s="17">
        <f t="shared" ref="S339" si="282">Q339+R339</f>
        <v>9.0277777777778012E-3</v>
      </c>
      <c r="T339" s="17">
        <f t="shared" ref="T339" si="283">K339-N338</f>
        <v>2.5694444444444464E-2</v>
      </c>
      <c r="U339" s="18">
        <v>7.7</v>
      </c>
      <c r="V339" s="18">
        <f>INDEX('Počty dní'!F:J,MATCH(E339,'Počty dní'!H:H,0),4)</f>
        <v>47</v>
      </c>
      <c r="W339" s="88">
        <f t="shared" si="278"/>
        <v>361.90000000000003</v>
      </c>
      <c r="Z339" s="20"/>
      <c r="AA339" s="20"/>
    </row>
    <row r="340" spans="1:27" x14ac:dyDescent="0.25">
      <c r="A340" s="80">
        <v>427</v>
      </c>
      <c r="B340" s="18">
        <v>4127</v>
      </c>
      <c r="C340" s="18" t="s">
        <v>21</v>
      </c>
      <c r="D340" s="18"/>
      <c r="E340" s="81" t="str">
        <f t="shared" si="273"/>
        <v>X</v>
      </c>
      <c r="F340" s="18" t="s">
        <v>56</v>
      </c>
      <c r="G340" s="218">
        <v>7</v>
      </c>
      <c r="H340" s="18" t="str">
        <f t="shared" si="248"/>
        <v>XXX413/7</v>
      </c>
      <c r="I340" s="94" t="s">
        <v>28</v>
      </c>
      <c r="J340" s="83" t="s">
        <v>28</v>
      </c>
      <c r="K340" s="84">
        <v>0.34722222222222227</v>
      </c>
      <c r="L340" s="85">
        <v>0.34791666666666665</v>
      </c>
      <c r="M340" s="86" t="s">
        <v>59</v>
      </c>
      <c r="N340" s="85">
        <v>0.35625000000000001</v>
      </c>
      <c r="O340" s="18" t="s">
        <v>51</v>
      </c>
      <c r="P340" s="18" t="str">
        <f t="shared" si="274"/>
        <v>OK</v>
      </c>
      <c r="Q340" s="17">
        <f t="shared" si="275"/>
        <v>8.3333333333333592E-3</v>
      </c>
      <c r="R340" s="17">
        <f t="shared" si="276"/>
        <v>6.9444444444438647E-4</v>
      </c>
      <c r="S340" s="17">
        <f t="shared" si="277"/>
        <v>9.0277777777777457E-3</v>
      </c>
      <c r="T340" s="17">
        <f t="shared" si="279"/>
        <v>1.388888888888884E-3</v>
      </c>
      <c r="U340" s="18">
        <v>7.7</v>
      </c>
      <c r="V340" s="18">
        <f>INDEX('Počty dní'!F:J,MATCH(E340,'Počty dní'!H:H,0),4)</f>
        <v>47</v>
      </c>
      <c r="W340" s="88">
        <f t="shared" si="278"/>
        <v>361.90000000000003</v>
      </c>
      <c r="Z340" s="20"/>
      <c r="AA340" s="20"/>
    </row>
    <row r="341" spans="1:27" x14ac:dyDescent="0.25">
      <c r="A341" s="80">
        <v>427</v>
      </c>
      <c r="B341" s="18">
        <v>4127</v>
      </c>
      <c r="C341" s="18" t="s">
        <v>21</v>
      </c>
      <c r="D341" s="18"/>
      <c r="E341" s="81" t="str">
        <f t="shared" si="273"/>
        <v>X</v>
      </c>
      <c r="F341" s="18" t="s">
        <v>56</v>
      </c>
      <c r="G341" s="218">
        <v>9</v>
      </c>
      <c r="H341" s="18" t="str">
        <f t="shared" si="248"/>
        <v>XXX413/9</v>
      </c>
      <c r="I341" s="94" t="s">
        <v>28</v>
      </c>
      <c r="J341" s="83" t="s">
        <v>28</v>
      </c>
      <c r="K341" s="84">
        <v>0.38958333333333334</v>
      </c>
      <c r="L341" s="85">
        <v>0.39027777777777778</v>
      </c>
      <c r="M341" s="18" t="s">
        <v>51</v>
      </c>
      <c r="N341" s="85">
        <v>0.39930555555555558</v>
      </c>
      <c r="O341" s="18" t="s">
        <v>55</v>
      </c>
      <c r="P341" s="18" t="str">
        <f t="shared" si="274"/>
        <v>OK</v>
      </c>
      <c r="Q341" s="17">
        <f t="shared" ref="Q341:Q348" si="284">IF(ISNUMBER(G341),N341-L341,IF(F341="přejezd",N341-L341,0))</f>
        <v>9.0277777777778012E-3</v>
      </c>
      <c r="R341" s="17">
        <f t="shared" ref="R341:R348" si="285">IF(ISNUMBER(G341),L341-K341,0)</f>
        <v>6.9444444444444198E-4</v>
      </c>
      <c r="S341" s="17">
        <f t="shared" ref="S341:S348" si="286">Q341+R341</f>
        <v>9.7222222222222432E-3</v>
      </c>
      <c r="T341" s="17">
        <f t="shared" ref="T341:T348" si="287">K341-N340</f>
        <v>3.3333333333333326E-2</v>
      </c>
      <c r="U341" s="18">
        <v>8.6999999999999993</v>
      </c>
      <c r="V341" s="18">
        <f>INDEX('Počty dní'!F:J,MATCH(E341,'Počty dní'!H:H,0),4)</f>
        <v>47</v>
      </c>
      <c r="W341" s="88">
        <f t="shared" si="278"/>
        <v>408.9</v>
      </c>
      <c r="Z341" s="20"/>
      <c r="AA341" s="20"/>
    </row>
    <row r="342" spans="1:27" x14ac:dyDescent="0.25">
      <c r="A342" s="80">
        <v>427</v>
      </c>
      <c r="B342" s="18">
        <v>4127</v>
      </c>
      <c r="C342" s="18" t="s">
        <v>21</v>
      </c>
      <c r="D342" s="18"/>
      <c r="E342" s="81" t="str">
        <f t="shared" si="273"/>
        <v>X</v>
      </c>
      <c r="F342" s="18" t="s">
        <v>52</v>
      </c>
      <c r="G342" s="218">
        <v>8</v>
      </c>
      <c r="H342" s="18" t="str">
        <f>CONCATENATE(F342,"/",G342)</f>
        <v>XXX412/8</v>
      </c>
      <c r="I342" s="94" t="s">
        <v>28</v>
      </c>
      <c r="J342" s="83" t="s">
        <v>28</v>
      </c>
      <c r="K342" s="84">
        <v>0.39930555555555558</v>
      </c>
      <c r="L342" s="85">
        <v>0.40069444444444446</v>
      </c>
      <c r="M342" s="86" t="s">
        <v>55</v>
      </c>
      <c r="N342" s="85">
        <v>0.4201388888888889</v>
      </c>
      <c r="O342" s="18" t="s">
        <v>26</v>
      </c>
      <c r="P342" s="18" t="str">
        <f t="shared" si="274"/>
        <v>OK</v>
      </c>
      <c r="Q342" s="17">
        <f t="shared" si="284"/>
        <v>1.9444444444444431E-2</v>
      </c>
      <c r="R342" s="17">
        <f t="shared" si="285"/>
        <v>1.388888888888884E-3</v>
      </c>
      <c r="S342" s="17">
        <f t="shared" si="286"/>
        <v>2.0833333333333315E-2</v>
      </c>
      <c r="T342" s="17">
        <f t="shared" si="287"/>
        <v>0</v>
      </c>
      <c r="U342" s="18">
        <v>16.2</v>
      </c>
      <c r="V342" s="18">
        <f>INDEX('Počty dní'!F:J,MATCH(E342,'Počty dní'!H:H,0),4)</f>
        <v>47</v>
      </c>
      <c r="W342" s="88">
        <f t="shared" si="278"/>
        <v>761.4</v>
      </c>
      <c r="Z342" s="20"/>
      <c r="AA342" s="20"/>
    </row>
    <row r="343" spans="1:27" x14ac:dyDescent="0.25">
      <c r="A343" s="80">
        <v>427</v>
      </c>
      <c r="B343" s="18">
        <v>4127</v>
      </c>
      <c r="C343" s="18" t="s">
        <v>21</v>
      </c>
      <c r="D343" s="18"/>
      <c r="E343" s="81" t="str">
        <f t="shared" si="273"/>
        <v>X</v>
      </c>
      <c r="F343" s="18" t="s">
        <v>52</v>
      </c>
      <c r="G343" s="218">
        <v>5</v>
      </c>
      <c r="H343" s="18" t="str">
        <f>CONCATENATE(F343,"/",G343)</f>
        <v>XXX412/5</v>
      </c>
      <c r="I343" s="94" t="s">
        <v>28</v>
      </c>
      <c r="J343" s="83" t="s">
        <v>28</v>
      </c>
      <c r="K343" s="84">
        <v>0.49305555555555558</v>
      </c>
      <c r="L343" s="85">
        <v>0.49652777777777773</v>
      </c>
      <c r="M343" s="18" t="s">
        <v>26</v>
      </c>
      <c r="N343" s="85">
        <v>0.51597222222222217</v>
      </c>
      <c r="O343" s="86" t="s">
        <v>55</v>
      </c>
      <c r="P343" s="18" t="str">
        <f t="shared" si="274"/>
        <v>OK</v>
      </c>
      <c r="Q343" s="17">
        <f t="shared" si="284"/>
        <v>1.9444444444444431E-2</v>
      </c>
      <c r="R343" s="17">
        <f t="shared" si="285"/>
        <v>3.4722222222221544E-3</v>
      </c>
      <c r="S343" s="17">
        <f t="shared" si="286"/>
        <v>2.2916666666666585E-2</v>
      </c>
      <c r="T343" s="17">
        <f t="shared" si="287"/>
        <v>7.2916666666666685E-2</v>
      </c>
      <c r="U343" s="18">
        <v>16.2</v>
      </c>
      <c r="V343" s="18">
        <f>INDEX('Počty dní'!F:J,MATCH(E343,'Počty dní'!H:H,0),4)</f>
        <v>47</v>
      </c>
      <c r="W343" s="88">
        <f t="shared" si="278"/>
        <v>761.4</v>
      </c>
      <c r="Z343" s="20"/>
      <c r="AA343" s="20"/>
    </row>
    <row r="344" spans="1:27" x14ac:dyDescent="0.25">
      <c r="A344" s="80">
        <v>427</v>
      </c>
      <c r="B344" s="18">
        <v>4127</v>
      </c>
      <c r="C344" s="18" t="s">
        <v>21</v>
      </c>
      <c r="D344" s="18"/>
      <c r="E344" s="81" t="str">
        <f t="shared" si="273"/>
        <v>X</v>
      </c>
      <c r="F344" s="18" t="s">
        <v>56</v>
      </c>
      <c r="G344" s="218">
        <v>10</v>
      </c>
      <c r="H344" s="18" t="str">
        <f>CONCATENATE(F344,"/",G344)</f>
        <v>XXX413/10</v>
      </c>
      <c r="I344" s="94" t="s">
        <v>28</v>
      </c>
      <c r="J344" s="83" t="s">
        <v>28</v>
      </c>
      <c r="K344" s="84">
        <v>0.51597222222222217</v>
      </c>
      <c r="L344" s="85">
        <v>0.51666666666666672</v>
      </c>
      <c r="M344" s="18" t="s">
        <v>55</v>
      </c>
      <c r="N344" s="85">
        <v>0.54513888888888895</v>
      </c>
      <c r="O344" s="86" t="s">
        <v>59</v>
      </c>
      <c r="P344" s="18" t="str">
        <f t="shared" si="274"/>
        <v>OK</v>
      </c>
      <c r="Q344" s="17">
        <f t="shared" si="284"/>
        <v>2.8472222222222232E-2</v>
      </c>
      <c r="R344" s="17">
        <f t="shared" si="285"/>
        <v>6.94444444444553E-4</v>
      </c>
      <c r="S344" s="17">
        <f t="shared" si="286"/>
        <v>2.9166666666666785E-2</v>
      </c>
      <c r="T344" s="17">
        <f t="shared" si="287"/>
        <v>0</v>
      </c>
      <c r="U344" s="18">
        <v>17.100000000000001</v>
      </c>
      <c r="V344" s="18">
        <f>INDEX('Počty dní'!F:J,MATCH(E344,'Počty dní'!H:H,0),4)</f>
        <v>47</v>
      </c>
      <c r="W344" s="88">
        <f t="shared" si="278"/>
        <v>803.7</v>
      </c>
      <c r="Z344" s="20"/>
      <c r="AA344" s="20"/>
    </row>
    <row r="345" spans="1:27" x14ac:dyDescent="0.25">
      <c r="A345" s="80">
        <v>427</v>
      </c>
      <c r="B345" s="18">
        <v>4127</v>
      </c>
      <c r="C345" s="18" t="s">
        <v>21</v>
      </c>
      <c r="D345" s="18"/>
      <c r="E345" s="81" t="str">
        <f t="shared" si="273"/>
        <v>X</v>
      </c>
      <c r="F345" s="18" t="s">
        <v>56</v>
      </c>
      <c r="G345" s="218">
        <v>11</v>
      </c>
      <c r="H345" s="18" t="str">
        <f t="shared" si="248"/>
        <v>XXX413/11</v>
      </c>
      <c r="I345" s="94" t="s">
        <v>28</v>
      </c>
      <c r="J345" s="83" t="s">
        <v>28</v>
      </c>
      <c r="K345" s="84">
        <v>0.54513888888888895</v>
      </c>
      <c r="L345" s="85">
        <v>0.54583333333333328</v>
      </c>
      <c r="M345" s="86" t="s">
        <v>59</v>
      </c>
      <c r="N345" s="85">
        <v>0.55972222222222223</v>
      </c>
      <c r="O345" s="18" t="s">
        <v>58</v>
      </c>
      <c r="P345" s="18" t="str">
        <f t="shared" si="274"/>
        <v>OK</v>
      </c>
      <c r="Q345" s="17">
        <f t="shared" si="284"/>
        <v>1.3888888888888951E-2</v>
      </c>
      <c r="R345" s="17">
        <f t="shared" si="285"/>
        <v>6.9444444444433095E-4</v>
      </c>
      <c r="S345" s="17">
        <f t="shared" si="286"/>
        <v>1.4583333333333282E-2</v>
      </c>
      <c r="T345" s="17">
        <f t="shared" si="287"/>
        <v>0</v>
      </c>
      <c r="U345" s="18">
        <v>10</v>
      </c>
      <c r="V345" s="18">
        <f>INDEX('Počty dní'!F:J,MATCH(E345,'Počty dní'!H:H,0),4)</f>
        <v>47</v>
      </c>
      <c r="W345" s="88">
        <f t="shared" si="278"/>
        <v>470</v>
      </c>
      <c r="Z345" s="20"/>
      <c r="AA345" s="20"/>
    </row>
    <row r="346" spans="1:27" x14ac:dyDescent="0.25">
      <c r="A346" s="80">
        <v>427</v>
      </c>
      <c r="B346" s="18">
        <v>4127</v>
      </c>
      <c r="C346" s="18" t="s">
        <v>21</v>
      </c>
      <c r="D346" s="18"/>
      <c r="E346" s="81" t="str">
        <f t="shared" si="273"/>
        <v>X</v>
      </c>
      <c r="F346" s="18" t="s">
        <v>56</v>
      </c>
      <c r="G346" s="218">
        <v>14</v>
      </c>
      <c r="H346" s="18" t="str">
        <f>CONCATENATE(F346,"/",G346)</f>
        <v>XXX413/14</v>
      </c>
      <c r="I346" s="94" t="s">
        <v>28</v>
      </c>
      <c r="J346" s="83" t="s">
        <v>28</v>
      </c>
      <c r="K346" s="84">
        <v>0.61805555555555558</v>
      </c>
      <c r="L346" s="85">
        <v>0.61875000000000002</v>
      </c>
      <c r="M346" s="18" t="s">
        <v>58</v>
      </c>
      <c r="N346" s="85">
        <v>0.63541666666666663</v>
      </c>
      <c r="O346" s="86" t="s">
        <v>59</v>
      </c>
      <c r="P346" s="18" t="str">
        <f t="shared" si="274"/>
        <v>OK</v>
      </c>
      <c r="Q346" s="17">
        <f t="shared" si="284"/>
        <v>1.6666666666666607E-2</v>
      </c>
      <c r="R346" s="17">
        <f t="shared" si="285"/>
        <v>6.9444444444444198E-4</v>
      </c>
      <c r="S346" s="17">
        <f t="shared" si="286"/>
        <v>1.7361111111111049E-2</v>
      </c>
      <c r="T346" s="17">
        <f t="shared" si="287"/>
        <v>5.8333333333333348E-2</v>
      </c>
      <c r="U346" s="18">
        <v>12.4</v>
      </c>
      <c r="V346" s="18">
        <f>INDEX('Počty dní'!F:J,MATCH(E346,'Počty dní'!H:H,0),4)</f>
        <v>47</v>
      </c>
      <c r="W346" s="88">
        <f t="shared" si="278"/>
        <v>582.80000000000007</v>
      </c>
      <c r="Z346" s="20"/>
      <c r="AA346" s="20"/>
    </row>
    <row r="347" spans="1:27" x14ac:dyDescent="0.25">
      <c r="A347" s="80">
        <v>427</v>
      </c>
      <c r="B347" s="18">
        <v>4127</v>
      </c>
      <c r="C347" s="18" t="s">
        <v>21</v>
      </c>
      <c r="D347" s="18"/>
      <c r="E347" s="81" t="str">
        <f t="shared" si="273"/>
        <v>X</v>
      </c>
      <c r="F347" s="18" t="s">
        <v>56</v>
      </c>
      <c r="G347" s="218">
        <v>15</v>
      </c>
      <c r="H347" s="18" t="str">
        <f t="shared" si="248"/>
        <v>XXX413/15</v>
      </c>
      <c r="I347" s="94" t="s">
        <v>28</v>
      </c>
      <c r="J347" s="83" t="s">
        <v>28</v>
      </c>
      <c r="K347" s="84">
        <v>0.64583333333333337</v>
      </c>
      <c r="L347" s="85">
        <v>0.64652777777777781</v>
      </c>
      <c r="M347" s="86" t="s">
        <v>59</v>
      </c>
      <c r="N347" s="85">
        <v>0.66041666666666665</v>
      </c>
      <c r="O347" s="18" t="s">
        <v>58</v>
      </c>
      <c r="P347" s="18" t="str">
        <f t="shared" si="274"/>
        <v>OK</v>
      </c>
      <c r="Q347" s="17">
        <f t="shared" si="284"/>
        <v>1.388888888888884E-2</v>
      </c>
      <c r="R347" s="17">
        <f t="shared" si="285"/>
        <v>6.9444444444444198E-4</v>
      </c>
      <c r="S347" s="17">
        <f t="shared" si="286"/>
        <v>1.4583333333333282E-2</v>
      </c>
      <c r="T347" s="17">
        <f t="shared" si="287"/>
        <v>1.0416666666666741E-2</v>
      </c>
      <c r="U347" s="18">
        <v>11.7</v>
      </c>
      <c r="V347" s="18">
        <f>INDEX('Počty dní'!F:J,MATCH(E347,'Počty dní'!H:H,0),4)</f>
        <v>47</v>
      </c>
      <c r="W347" s="88">
        <f t="shared" si="278"/>
        <v>549.9</v>
      </c>
      <c r="Z347" s="20"/>
      <c r="AA347" s="20"/>
    </row>
    <row r="348" spans="1:27" x14ac:dyDescent="0.25">
      <c r="A348" s="80">
        <v>427</v>
      </c>
      <c r="B348" s="18">
        <v>4127</v>
      </c>
      <c r="C348" s="18" t="s">
        <v>21</v>
      </c>
      <c r="D348" s="18"/>
      <c r="E348" s="81" t="str">
        <f t="shared" si="273"/>
        <v>X</v>
      </c>
      <c r="F348" s="18" t="s">
        <v>56</v>
      </c>
      <c r="G348" s="218">
        <v>16</v>
      </c>
      <c r="H348" s="18" t="str">
        <f>CONCATENATE(F348,"/",G348)</f>
        <v>XXX413/16</v>
      </c>
      <c r="I348" s="94" t="s">
        <v>28</v>
      </c>
      <c r="J348" s="83" t="s">
        <v>28</v>
      </c>
      <c r="K348" s="84">
        <v>0.6875</v>
      </c>
      <c r="L348" s="85">
        <v>0.68819444444444444</v>
      </c>
      <c r="M348" s="18" t="s">
        <v>58</v>
      </c>
      <c r="N348" s="85">
        <v>0.70833333333333337</v>
      </c>
      <c r="O348" s="86" t="s">
        <v>57</v>
      </c>
      <c r="P348" s="18" t="str">
        <f t="shared" si="274"/>
        <v>OK</v>
      </c>
      <c r="Q348" s="17">
        <f t="shared" si="284"/>
        <v>2.0138888888888928E-2</v>
      </c>
      <c r="R348" s="17">
        <f t="shared" si="285"/>
        <v>6.9444444444444198E-4</v>
      </c>
      <c r="S348" s="17">
        <f t="shared" si="286"/>
        <v>2.083333333333337E-2</v>
      </c>
      <c r="T348" s="17">
        <f t="shared" si="287"/>
        <v>2.7083333333333348E-2</v>
      </c>
      <c r="U348" s="18">
        <v>10</v>
      </c>
      <c r="V348" s="18">
        <f>INDEX('Počty dní'!F:J,MATCH(E348,'Počty dní'!H:H,0),4)</f>
        <v>47</v>
      </c>
      <c r="W348" s="88">
        <f t="shared" si="278"/>
        <v>470</v>
      </c>
      <c r="Z348" s="20"/>
      <c r="AA348" s="20"/>
    </row>
    <row r="349" spans="1:27" ht="15.75" thickBot="1" x14ac:dyDescent="0.3">
      <c r="A349" s="80">
        <v>427</v>
      </c>
      <c r="B349" s="18">
        <v>4127</v>
      </c>
      <c r="C349" s="18" t="s">
        <v>21</v>
      </c>
      <c r="D349" s="18"/>
      <c r="E349" s="81" t="str">
        <f t="shared" si="273"/>
        <v>X</v>
      </c>
      <c r="F349" s="18" t="s">
        <v>56</v>
      </c>
      <c r="G349" s="218">
        <v>17</v>
      </c>
      <c r="H349" s="18" t="str">
        <f t="shared" si="248"/>
        <v>XXX413/17</v>
      </c>
      <c r="I349" s="94" t="s">
        <v>28</v>
      </c>
      <c r="J349" s="83" t="s">
        <v>28</v>
      </c>
      <c r="K349" s="84">
        <v>0.71111111111111114</v>
      </c>
      <c r="L349" s="85">
        <v>0.71180555555555547</v>
      </c>
      <c r="M349" s="86" t="s">
        <v>57</v>
      </c>
      <c r="N349" s="85">
        <v>0.72430555555555554</v>
      </c>
      <c r="O349" s="18" t="s">
        <v>58</v>
      </c>
      <c r="P349" s="18"/>
      <c r="Q349" s="17">
        <f t="shared" si="275"/>
        <v>1.2500000000000067E-2</v>
      </c>
      <c r="R349" s="17">
        <f t="shared" si="276"/>
        <v>6.9444444444433095E-4</v>
      </c>
      <c r="S349" s="17">
        <f t="shared" si="277"/>
        <v>1.3194444444444398E-2</v>
      </c>
      <c r="T349" s="17">
        <f t="shared" si="279"/>
        <v>2.7777777777777679E-3</v>
      </c>
      <c r="U349" s="18">
        <v>10</v>
      </c>
      <c r="V349" s="18">
        <f>INDEX('Počty dní'!F:J,MATCH(E349,'Počty dní'!H:H,0),4)</f>
        <v>47</v>
      </c>
      <c r="W349" s="88">
        <f t="shared" si="278"/>
        <v>470</v>
      </c>
      <c r="Z349" s="20"/>
      <c r="AA349" s="20"/>
    </row>
    <row r="350" spans="1:27" ht="15.75" thickBot="1" x14ac:dyDescent="0.3">
      <c r="A350" s="69" t="str">
        <f ca="1">CONCATENATE(INDIRECT("R[-3]C[0]",FALSE),"celkem")</f>
        <v>427celkem</v>
      </c>
      <c r="B350" s="37"/>
      <c r="C350" s="37" t="str">
        <f ca="1">INDIRECT("R[-1]C[12]",FALSE)</f>
        <v>Brtnice,Uhřínovice,obec</v>
      </c>
      <c r="D350" s="38"/>
      <c r="E350" s="37"/>
      <c r="F350" s="38"/>
      <c r="G350" s="219"/>
      <c r="H350" s="39"/>
      <c r="I350" s="40"/>
      <c r="J350" s="41" t="str">
        <f ca="1">INDIRECT("R[-2]C[0]",FALSE)</f>
        <v>S</v>
      </c>
      <c r="K350" s="42"/>
      <c r="L350" s="59"/>
      <c r="M350" s="43"/>
      <c r="N350" s="59"/>
      <c r="O350" s="44"/>
      <c r="P350" s="37"/>
      <c r="Q350" s="45">
        <f>SUM(Q334:Q349)</f>
        <v>0.22986111111111132</v>
      </c>
      <c r="R350" s="45">
        <f>SUM(R334:R349)</f>
        <v>1.7361111111110772E-2</v>
      </c>
      <c r="S350" s="45">
        <f>SUM(S334:S349)</f>
        <v>0.24722222222222209</v>
      </c>
      <c r="T350" s="45">
        <f>SUM(T334:T349)</f>
        <v>0.27430555555555564</v>
      </c>
      <c r="U350" s="46">
        <f>SUM(U334:U349)</f>
        <v>175.1</v>
      </c>
      <c r="V350" s="47"/>
      <c r="W350" s="48">
        <f>SUM(W334:W349)</f>
        <v>8229.7000000000007</v>
      </c>
      <c r="Z350" s="20"/>
      <c r="AA350" s="20"/>
    </row>
    <row r="351" spans="1:27" x14ac:dyDescent="0.25">
      <c r="A351" s="70"/>
      <c r="D351" s="49"/>
      <c r="F351" s="49"/>
      <c r="H351" s="50"/>
      <c r="I351" s="51"/>
      <c r="J351" s="52"/>
      <c r="K351" s="53"/>
      <c r="L351" s="60"/>
      <c r="M351" s="54"/>
      <c r="N351" s="60"/>
      <c r="O351" s="55"/>
      <c r="Q351" s="56"/>
      <c r="R351" s="56"/>
      <c r="S351" s="56"/>
      <c r="T351" s="56"/>
      <c r="U351" s="53"/>
      <c r="W351" s="53"/>
      <c r="Z351" s="20"/>
      <c r="AA351" s="20"/>
    </row>
    <row r="352" spans="1:27" ht="15.75" thickBot="1" x14ac:dyDescent="0.3">
      <c r="I352" s="20"/>
      <c r="J352" s="20"/>
      <c r="K352" s="20"/>
      <c r="Z352" s="20"/>
      <c r="AA352" s="20"/>
    </row>
    <row r="353" spans="1:27" x14ac:dyDescent="0.25">
      <c r="A353" s="72">
        <v>428</v>
      </c>
      <c r="B353" s="57">
        <v>4128</v>
      </c>
      <c r="C353" s="57" t="s">
        <v>21</v>
      </c>
      <c r="D353" s="57"/>
      <c r="E353" s="73" t="str">
        <f t="shared" ref="E353:E362" si="288">CONCATENATE(C353,D353)</f>
        <v>X</v>
      </c>
      <c r="F353" s="57" t="s">
        <v>56</v>
      </c>
      <c r="G353" s="217">
        <v>1</v>
      </c>
      <c r="H353" s="57" t="str">
        <f>CONCATENATE(F353,"/",G353)</f>
        <v>XXX413/1</v>
      </c>
      <c r="I353" s="93" t="s">
        <v>28</v>
      </c>
      <c r="J353" s="75" t="s">
        <v>27</v>
      </c>
      <c r="K353" s="76">
        <v>0.19375000000000001</v>
      </c>
      <c r="L353" s="77">
        <v>0.19444444444444445</v>
      </c>
      <c r="M353" s="78" t="s">
        <v>57</v>
      </c>
      <c r="N353" s="77">
        <v>0.20069444444444443</v>
      </c>
      <c r="O353" s="57" t="s">
        <v>51</v>
      </c>
      <c r="P353" s="57" t="str">
        <f t="shared" ref="P353:P361" si="289">IF(M354=O353,"OK","POZOR")</f>
        <v>OK</v>
      </c>
      <c r="Q353" s="58">
        <f t="shared" ref="Q353:Q362" si="290">IF(ISNUMBER(G353),N353-L353,IF(F353="přejezd",N353-L353,0))</f>
        <v>6.2499999999999778E-3</v>
      </c>
      <c r="R353" s="58">
        <f t="shared" ref="R353:R362" si="291">IF(ISNUMBER(G353),L353-K353,0)</f>
        <v>6.9444444444444198E-4</v>
      </c>
      <c r="S353" s="58">
        <f t="shared" ref="S353:S362" si="292">Q353+R353</f>
        <v>6.9444444444444198E-3</v>
      </c>
      <c r="T353" s="58"/>
      <c r="U353" s="57">
        <v>6</v>
      </c>
      <c r="V353" s="57">
        <f>INDEX('Počty dní'!F:J,MATCH(E353,'Počty dní'!H:H,0),4)</f>
        <v>47</v>
      </c>
      <c r="W353" s="79">
        <f t="shared" ref="W353:W362" si="293">V353*U353</f>
        <v>282</v>
      </c>
      <c r="Z353" s="20"/>
      <c r="AA353" s="20"/>
    </row>
    <row r="354" spans="1:27" x14ac:dyDescent="0.25">
      <c r="A354" s="80">
        <v>428</v>
      </c>
      <c r="B354" s="18">
        <v>4128</v>
      </c>
      <c r="C354" s="18" t="s">
        <v>21</v>
      </c>
      <c r="D354" s="18"/>
      <c r="E354" s="81" t="str">
        <f t="shared" si="288"/>
        <v>X</v>
      </c>
      <c r="F354" s="18" t="s">
        <v>48</v>
      </c>
      <c r="G354" s="218">
        <v>3</v>
      </c>
      <c r="H354" s="18" t="str">
        <f>CONCATENATE(F354,"/",G354)</f>
        <v>XXX410/3</v>
      </c>
      <c r="I354" s="94" t="s">
        <v>28</v>
      </c>
      <c r="J354" s="83" t="s">
        <v>27</v>
      </c>
      <c r="K354" s="84">
        <v>0.22361111111111109</v>
      </c>
      <c r="L354" s="85">
        <v>0.22430555555555556</v>
      </c>
      <c r="M354" s="18" t="s">
        <v>51</v>
      </c>
      <c r="N354" s="85">
        <v>0.24513888888888888</v>
      </c>
      <c r="O354" s="18" t="s">
        <v>49</v>
      </c>
      <c r="P354" s="18" t="str">
        <f t="shared" si="289"/>
        <v>OK</v>
      </c>
      <c r="Q354" s="17">
        <f t="shared" si="290"/>
        <v>2.0833333333333315E-2</v>
      </c>
      <c r="R354" s="17">
        <f t="shared" si="291"/>
        <v>6.9444444444446973E-4</v>
      </c>
      <c r="S354" s="17">
        <f t="shared" si="292"/>
        <v>2.1527777777777785E-2</v>
      </c>
      <c r="T354" s="17">
        <f t="shared" ref="T354:T362" si="294">K354-N353</f>
        <v>2.2916666666666669E-2</v>
      </c>
      <c r="U354" s="18">
        <v>20.6</v>
      </c>
      <c r="V354" s="18">
        <f>INDEX('Počty dní'!F:J,MATCH(E354,'Počty dní'!H:H,0),4)</f>
        <v>47</v>
      </c>
      <c r="W354" s="88">
        <f t="shared" si="293"/>
        <v>968.2</v>
      </c>
      <c r="Z354" s="20"/>
      <c r="AA354" s="20"/>
    </row>
    <row r="355" spans="1:27" x14ac:dyDescent="0.25">
      <c r="A355" s="80">
        <v>428</v>
      </c>
      <c r="B355" s="18">
        <v>4128</v>
      </c>
      <c r="C355" s="18" t="s">
        <v>21</v>
      </c>
      <c r="D355" s="18"/>
      <c r="E355" s="81" t="str">
        <f t="shared" si="288"/>
        <v>X</v>
      </c>
      <c r="F355" s="18" t="s">
        <v>48</v>
      </c>
      <c r="G355" s="218">
        <v>6</v>
      </c>
      <c r="H355" s="18" t="str">
        <f t="shared" ref="H355:H362" si="295">CONCATENATE(F355,"/",G355)</f>
        <v>XXX410/6</v>
      </c>
      <c r="I355" s="94" t="s">
        <v>27</v>
      </c>
      <c r="J355" s="83" t="s">
        <v>27</v>
      </c>
      <c r="K355" s="84">
        <v>0.25</v>
      </c>
      <c r="L355" s="85">
        <v>0.25347222222222221</v>
      </c>
      <c r="M355" s="18" t="s">
        <v>49</v>
      </c>
      <c r="N355" s="85">
        <v>0.2951388888888889</v>
      </c>
      <c r="O355" s="18" t="s">
        <v>26</v>
      </c>
      <c r="P355" s="18" t="str">
        <f t="shared" si="289"/>
        <v>OK</v>
      </c>
      <c r="Q355" s="17">
        <f t="shared" si="290"/>
        <v>4.1666666666666685E-2</v>
      </c>
      <c r="R355" s="17">
        <f t="shared" si="291"/>
        <v>3.4722222222222099E-3</v>
      </c>
      <c r="S355" s="17">
        <f t="shared" si="292"/>
        <v>4.5138888888888895E-2</v>
      </c>
      <c r="T355" s="17">
        <f t="shared" si="294"/>
        <v>4.8611111111111216E-3</v>
      </c>
      <c r="U355" s="18">
        <v>37.1</v>
      </c>
      <c r="V355" s="18">
        <f>INDEX('Počty dní'!F:J,MATCH(E355,'Počty dní'!H:H,0),4)</f>
        <v>47</v>
      </c>
      <c r="W355" s="88">
        <f t="shared" si="293"/>
        <v>1743.7</v>
      </c>
      <c r="Z355" s="20"/>
      <c r="AA355" s="20"/>
    </row>
    <row r="356" spans="1:27" x14ac:dyDescent="0.25">
      <c r="A356" s="80">
        <v>428</v>
      </c>
      <c r="B356" s="18">
        <v>4128</v>
      </c>
      <c r="C356" s="18" t="s">
        <v>21</v>
      </c>
      <c r="D356" s="18"/>
      <c r="E356" s="81" t="str">
        <f>CONCATENATE(C356,D356)</f>
        <v>X</v>
      </c>
      <c r="F356" s="18" t="s">
        <v>48</v>
      </c>
      <c r="G356" s="218">
        <v>13</v>
      </c>
      <c r="H356" s="18" t="str">
        <f>CONCATENATE(F356,"/",G356)</f>
        <v>XXX410/13</v>
      </c>
      <c r="I356" s="94" t="s">
        <v>27</v>
      </c>
      <c r="J356" s="83" t="s">
        <v>27</v>
      </c>
      <c r="K356" s="84">
        <v>0.53472222222222221</v>
      </c>
      <c r="L356" s="85">
        <v>0.53819444444444442</v>
      </c>
      <c r="M356" s="86" t="s">
        <v>26</v>
      </c>
      <c r="N356" s="85">
        <v>0.57152777777777775</v>
      </c>
      <c r="O356" s="18" t="s">
        <v>50</v>
      </c>
      <c r="P356" s="18" t="str">
        <f t="shared" si="289"/>
        <v>OK</v>
      </c>
      <c r="Q356" s="17">
        <f t="shared" si="290"/>
        <v>3.3333333333333326E-2</v>
      </c>
      <c r="R356" s="17">
        <f t="shared" si="291"/>
        <v>3.4722222222222099E-3</v>
      </c>
      <c r="S356" s="17">
        <f t="shared" si="292"/>
        <v>3.6805555555555536E-2</v>
      </c>
      <c r="T356" s="17">
        <f t="shared" si="294"/>
        <v>0.23958333333333331</v>
      </c>
      <c r="U356" s="18">
        <v>30.5</v>
      </c>
      <c r="V356" s="18">
        <f>INDEX('Počty dní'!F:J,MATCH(E356,'Počty dní'!H:H,0),4)</f>
        <v>47</v>
      </c>
      <c r="W356" s="88">
        <f>V356*U356</f>
        <v>1433.5</v>
      </c>
      <c r="Z356" s="20"/>
      <c r="AA356" s="20"/>
    </row>
    <row r="357" spans="1:27" x14ac:dyDescent="0.25">
      <c r="A357" s="80">
        <v>428</v>
      </c>
      <c r="B357" s="18">
        <v>4128</v>
      </c>
      <c r="C357" s="18" t="s">
        <v>21</v>
      </c>
      <c r="D357" s="18"/>
      <c r="E357" s="81" t="str">
        <f>CONCATENATE(C357,D357)</f>
        <v>X</v>
      </c>
      <c r="F357" s="18" t="s">
        <v>48</v>
      </c>
      <c r="G357" s="218">
        <v>16</v>
      </c>
      <c r="H357" s="18" t="str">
        <f>CONCATENATE(F357,"/",G357)</f>
        <v>XXX410/16</v>
      </c>
      <c r="I357" s="94" t="s">
        <v>28</v>
      </c>
      <c r="J357" s="83" t="s">
        <v>27</v>
      </c>
      <c r="K357" s="84">
        <v>0.59166666666666667</v>
      </c>
      <c r="L357" s="85">
        <v>0.59305555555555556</v>
      </c>
      <c r="M357" s="18" t="s">
        <v>50</v>
      </c>
      <c r="N357" s="85">
        <v>0.62847222222222221</v>
      </c>
      <c r="O357" s="18" t="s">
        <v>26</v>
      </c>
      <c r="P357" s="18" t="str">
        <f t="shared" si="289"/>
        <v>OK</v>
      </c>
      <c r="Q357" s="17">
        <f t="shared" si="290"/>
        <v>3.5416666666666652E-2</v>
      </c>
      <c r="R357" s="17">
        <f t="shared" si="291"/>
        <v>1.388888888888884E-3</v>
      </c>
      <c r="S357" s="17">
        <f t="shared" si="292"/>
        <v>3.6805555555555536E-2</v>
      </c>
      <c r="T357" s="17">
        <f t="shared" si="294"/>
        <v>2.0138888888888928E-2</v>
      </c>
      <c r="U357" s="18">
        <v>30.5</v>
      </c>
      <c r="V357" s="18">
        <f>INDEX('Počty dní'!F:J,MATCH(E357,'Počty dní'!H:H,0),4)</f>
        <v>47</v>
      </c>
      <c r="W357" s="88">
        <f>V357*U357</f>
        <v>1433.5</v>
      </c>
      <c r="Z357" s="20"/>
      <c r="AA357" s="20"/>
    </row>
    <row r="358" spans="1:27" x14ac:dyDescent="0.25">
      <c r="A358" s="80">
        <v>428</v>
      </c>
      <c r="B358" s="18">
        <v>4128</v>
      </c>
      <c r="C358" s="18" t="s">
        <v>21</v>
      </c>
      <c r="D358" s="18"/>
      <c r="E358" s="81" t="str">
        <f t="shared" si="288"/>
        <v>X</v>
      </c>
      <c r="F358" s="18" t="s">
        <v>52</v>
      </c>
      <c r="G358" s="218">
        <v>11</v>
      </c>
      <c r="H358" s="18" t="str">
        <f t="shared" si="295"/>
        <v>XXX412/11</v>
      </c>
      <c r="I358" s="94" t="s">
        <v>27</v>
      </c>
      <c r="J358" s="83" t="s">
        <v>27</v>
      </c>
      <c r="K358" s="84">
        <v>0.63888888888888895</v>
      </c>
      <c r="L358" s="85">
        <v>0.64236111111111105</v>
      </c>
      <c r="M358" s="18" t="s">
        <v>26</v>
      </c>
      <c r="N358" s="85">
        <v>0.66180555555555554</v>
      </c>
      <c r="O358" s="86" t="s">
        <v>53</v>
      </c>
      <c r="P358" s="18" t="str">
        <f t="shared" si="289"/>
        <v>OK</v>
      </c>
      <c r="Q358" s="17">
        <f t="shared" si="290"/>
        <v>1.9444444444444486E-2</v>
      </c>
      <c r="R358" s="17">
        <f t="shared" si="291"/>
        <v>3.4722222222220989E-3</v>
      </c>
      <c r="S358" s="17">
        <f t="shared" si="292"/>
        <v>2.2916666666666585E-2</v>
      </c>
      <c r="T358" s="17">
        <f t="shared" si="294"/>
        <v>1.0416666666666741E-2</v>
      </c>
      <c r="U358" s="18">
        <v>16.5</v>
      </c>
      <c r="V358" s="18">
        <f>INDEX('Počty dní'!F:J,MATCH(E358,'Počty dní'!H:H,0),4)</f>
        <v>47</v>
      </c>
      <c r="W358" s="88">
        <f t="shared" si="293"/>
        <v>775.5</v>
      </c>
      <c r="Z358" s="20"/>
      <c r="AA358" s="20"/>
    </row>
    <row r="359" spans="1:27" x14ac:dyDescent="0.25">
      <c r="A359" s="80">
        <v>428</v>
      </c>
      <c r="B359" s="18">
        <v>4128</v>
      </c>
      <c r="C359" s="18" t="s">
        <v>21</v>
      </c>
      <c r="D359" s="18"/>
      <c r="E359" s="81" t="str">
        <f t="shared" si="288"/>
        <v>X</v>
      </c>
      <c r="F359" s="18" t="s">
        <v>52</v>
      </c>
      <c r="G359" s="218">
        <v>14</v>
      </c>
      <c r="H359" s="18" t="str">
        <f t="shared" si="295"/>
        <v>XXX412/14</v>
      </c>
      <c r="I359" s="94" t="s">
        <v>28</v>
      </c>
      <c r="J359" s="83" t="s">
        <v>27</v>
      </c>
      <c r="K359" s="84">
        <v>0.67083333333333339</v>
      </c>
      <c r="L359" s="85">
        <v>0.67222222222222217</v>
      </c>
      <c r="M359" s="86" t="s">
        <v>53</v>
      </c>
      <c r="N359" s="85">
        <v>0.69444444444444453</v>
      </c>
      <c r="O359" s="18" t="s">
        <v>26</v>
      </c>
      <c r="P359" s="18" t="str">
        <f t="shared" si="289"/>
        <v>OK</v>
      </c>
      <c r="Q359" s="17">
        <f t="shared" si="290"/>
        <v>2.2222222222222365E-2</v>
      </c>
      <c r="R359" s="17">
        <f t="shared" si="291"/>
        <v>1.3888888888887729E-3</v>
      </c>
      <c r="S359" s="17">
        <f t="shared" si="292"/>
        <v>2.3611111111111138E-2</v>
      </c>
      <c r="T359" s="17">
        <f t="shared" si="294"/>
        <v>9.0277777777778567E-3</v>
      </c>
      <c r="U359" s="18">
        <v>20.2</v>
      </c>
      <c r="V359" s="18">
        <f>INDEX('Počty dní'!F:J,MATCH(E359,'Počty dní'!H:H,0),4)</f>
        <v>47</v>
      </c>
      <c r="W359" s="88">
        <f t="shared" si="293"/>
        <v>949.4</v>
      </c>
      <c r="Z359" s="20"/>
      <c r="AA359" s="20"/>
    </row>
    <row r="360" spans="1:27" x14ac:dyDescent="0.25">
      <c r="A360" s="80">
        <v>428</v>
      </c>
      <c r="B360" s="18">
        <v>4128</v>
      </c>
      <c r="C360" s="18" t="s">
        <v>21</v>
      </c>
      <c r="D360" s="18"/>
      <c r="E360" s="81" t="str">
        <f t="shared" si="288"/>
        <v>X</v>
      </c>
      <c r="F360" s="18" t="s">
        <v>48</v>
      </c>
      <c r="G360" s="218">
        <v>21</v>
      </c>
      <c r="H360" s="18" t="str">
        <f t="shared" si="295"/>
        <v>XXX410/21</v>
      </c>
      <c r="I360" s="94" t="s">
        <v>27</v>
      </c>
      <c r="J360" s="83" t="s">
        <v>27</v>
      </c>
      <c r="K360" s="84">
        <v>0.70138888888888884</v>
      </c>
      <c r="L360" s="85">
        <v>0.70486111111111116</v>
      </c>
      <c r="M360" s="18" t="s">
        <v>26</v>
      </c>
      <c r="N360" s="85">
        <v>0.74513888888888891</v>
      </c>
      <c r="O360" s="18" t="s">
        <v>49</v>
      </c>
      <c r="P360" s="18" t="str">
        <f t="shared" si="289"/>
        <v>OK</v>
      </c>
      <c r="Q360" s="17">
        <f t="shared" si="290"/>
        <v>4.0277777777777746E-2</v>
      </c>
      <c r="R360" s="17">
        <f t="shared" si="291"/>
        <v>3.4722222222223209E-3</v>
      </c>
      <c r="S360" s="17">
        <f t="shared" si="292"/>
        <v>4.3750000000000067E-2</v>
      </c>
      <c r="T360" s="17">
        <f t="shared" si="294"/>
        <v>6.9444444444443088E-3</v>
      </c>
      <c r="U360" s="18">
        <v>37.1</v>
      </c>
      <c r="V360" s="18">
        <f>INDEX('Počty dní'!F:J,MATCH(E360,'Počty dní'!H:H,0),4)</f>
        <v>47</v>
      </c>
      <c r="W360" s="88">
        <f t="shared" si="293"/>
        <v>1743.7</v>
      </c>
      <c r="Z360" s="20"/>
      <c r="AA360" s="20"/>
    </row>
    <row r="361" spans="1:27" x14ac:dyDescent="0.25">
      <c r="A361" s="80">
        <v>428</v>
      </c>
      <c r="B361" s="18">
        <v>4128</v>
      </c>
      <c r="C361" s="18" t="s">
        <v>21</v>
      </c>
      <c r="D361" s="18"/>
      <c r="E361" s="81" t="str">
        <f t="shared" si="288"/>
        <v>X</v>
      </c>
      <c r="F361" s="18" t="s">
        <v>48</v>
      </c>
      <c r="G361" s="218">
        <v>22</v>
      </c>
      <c r="H361" s="18" t="str">
        <f t="shared" si="295"/>
        <v>XXX410/22</v>
      </c>
      <c r="I361" s="94" t="s">
        <v>28</v>
      </c>
      <c r="J361" s="83" t="s">
        <v>27</v>
      </c>
      <c r="K361" s="84">
        <v>0.75</v>
      </c>
      <c r="L361" s="85">
        <v>0.75347222222222221</v>
      </c>
      <c r="M361" s="18" t="s">
        <v>49</v>
      </c>
      <c r="N361" s="85">
        <v>0.77500000000000002</v>
      </c>
      <c r="O361" s="18" t="s">
        <v>51</v>
      </c>
      <c r="P361" s="18" t="str">
        <f t="shared" si="289"/>
        <v>OK</v>
      </c>
      <c r="Q361" s="17">
        <f t="shared" si="290"/>
        <v>2.1527777777777812E-2</v>
      </c>
      <c r="R361" s="17">
        <f t="shared" si="291"/>
        <v>3.4722222222222099E-3</v>
      </c>
      <c r="S361" s="17">
        <f t="shared" si="292"/>
        <v>2.5000000000000022E-2</v>
      </c>
      <c r="T361" s="17">
        <f t="shared" si="294"/>
        <v>4.8611111111110938E-3</v>
      </c>
      <c r="U361" s="18">
        <v>20.6</v>
      </c>
      <c r="V361" s="18">
        <f>INDEX('Počty dní'!F:J,MATCH(E361,'Počty dní'!H:H,0),4)</f>
        <v>47</v>
      </c>
      <c r="W361" s="88">
        <f t="shared" si="293"/>
        <v>968.2</v>
      </c>
      <c r="Z361" s="20"/>
      <c r="AA361" s="20"/>
    </row>
    <row r="362" spans="1:27" ht="15.75" thickBot="1" x14ac:dyDescent="0.3">
      <c r="A362" s="80">
        <v>428</v>
      </c>
      <c r="B362" s="18">
        <v>4128</v>
      </c>
      <c r="C362" s="18" t="s">
        <v>21</v>
      </c>
      <c r="D362" s="18"/>
      <c r="E362" s="81" t="str">
        <f t="shared" si="288"/>
        <v>X</v>
      </c>
      <c r="F362" s="18" t="s">
        <v>56</v>
      </c>
      <c r="G362" s="218">
        <v>18</v>
      </c>
      <c r="H362" s="18" t="str">
        <f t="shared" si="295"/>
        <v>XXX413/18</v>
      </c>
      <c r="I362" s="94" t="s">
        <v>28</v>
      </c>
      <c r="J362" s="83" t="s">
        <v>27</v>
      </c>
      <c r="K362" s="84">
        <v>0.78472222222222221</v>
      </c>
      <c r="L362" s="85">
        <v>0.78541666666666676</v>
      </c>
      <c r="M362" s="18" t="s">
        <v>51</v>
      </c>
      <c r="N362" s="85">
        <v>0.79166666666666663</v>
      </c>
      <c r="O362" s="86" t="s">
        <v>57</v>
      </c>
      <c r="P362" s="18"/>
      <c r="Q362" s="17">
        <f t="shared" si="290"/>
        <v>6.2499999999998668E-3</v>
      </c>
      <c r="R362" s="17">
        <f t="shared" si="291"/>
        <v>6.94444444444553E-4</v>
      </c>
      <c r="S362" s="17">
        <f t="shared" si="292"/>
        <v>6.9444444444444198E-3</v>
      </c>
      <c r="T362" s="17">
        <f t="shared" si="294"/>
        <v>9.7222222222221877E-3</v>
      </c>
      <c r="U362" s="18">
        <v>6</v>
      </c>
      <c r="V362" s="18">
        <f>INDEX('Počty dní'!F:J,MATCH(E362,'Počty dní'!H:H,0),4)</f>
        <v>47</v>
      </c>
      <c r="W362" s="88">
        <f t="shared" si="293"/>
        <v>282</v>
      </c>
      <c r="Z362" s="20"/>
      <c r="AA362" s="20"/>
    </row>
    <row r="363" spans="1:27" ht="15.75" thickBot="1" x14ac:dyDescent="0.3">
      <c r="A363" s="69" t="str">
        <f ca="1">CONCATENATE(INDIRECT("R[-3]C[0]",FALSE),"celkem")</f>
        <v>428celkem</v>
      </c>
      <c r="B363" s="37"/>
      <c r="C363" s="37" t="str">
        <f ca="1">INDIRECT("R[-1]C[12]",FALSE)</f>
        <v>Brtnice,Panská Lhota</v>
      </c>
      <c r="D363" s="38"/>
      <c r="E363" s="37"/>
      <c r="F363" s="38"/>
      <c r="G363" s="219"/>
      <c r="H363" s="39"/>
      <c r="I363" s="40"/>
      <c r="J363" s="41" t="str">
        <f ca="1">INDIRECT("R[-2]C[0]",FALSE)</f>
        <v>V</v>
      </c>
      <c r="K363" s="42"/>
      <c r="L363" s="59"/>
      <c r="M363" s="43"/>
      <c r="N363" s="59"/>
      <c r="O363" s="44"/>
      <c r="P363" s="37"/>
      <c r="Q363" s="45">
        <f>SUM(Q353:Q362)</f>
        <v>0.24722222222222223</v>
      </c>
      <c r="R363" s="45">
        <f>SUM(R353:R362)</f>
        <v>2.2222222222222171E-2</v>
      </c>
      <c r="S363" s="45">
        <f>SUM(S353:S362)</f>
        <v>0.26944444444444438</v>
      </c>
      <c r="T363" s="45">
        <f>SUM(T353:T362)</f>
        <v>0.32847222222222222</v>
      </c>
      <c r="U363" s="46">
        <f>SUM(U353:U362)</f>
        <v>225.09999999999997</v>
      </c>
      <c r="V363" s="47"/>
      <c r="W363" s="48">
        <f>SUM(W353:W362)</f>
        <v>10579.7</v>
      </c>
      <c r="Z363" s="20"/>
      <c r="AA363" s="20"/>
    </row>
    <row r="364" spans="1:27" x14ac:dyDescent="0.25">
      <c r="A364" s="70"/>
      <c r="D364" s="49"/>
      <c r="F364" s="49"/>
      <c r="H364" s="50"/>
      <c r="I364" s="51"/>
      <c r="J364" s="52"/>
      <c r="K364" s="53"/>
      <c r="L364" s="60"/>
      <c r="M364" s="54"/>
      <c r="N364" s="60"/>
      <c r="O364" s="55"/>
      <c r="Q364" s="56"/>
      <c r="R364" s="56"/>
      <c r="S364" s="56"/>
      <c r="T364" s="56"/>
      <c r="U364" s="53"/>
      <c r="W364" s="53"/>
      <c r="Z364" s="20"/>
      <c r="AA364" s="20"/>
    </row>
    <row r="365" spans="1:27" ht="15.75" thickBot="1" x14ac:dyDescent="0.3">
      <c r="I365" s="20"/>
      <c r="J365" s="20"/>
      <c r="K365" s="20"/>
      <c r="Z365" s="20"/>
      <c r="AA365" s="20"/>
    </row>
    <row r="366" spans="1:27" x14ac:dyDescent="0.25">
      <c r="A366" s="72">
        <v>429</v>
      </c>
      <c r="B366" s="57">
        <v>4129</v>
      </c>
      <c r="C366" s="57" t="s">
        <v>21</v>
      </c>
      <c r="D366" s="57"/>
      <c r="E366" s="73" t="str">
        <f t="shared" ref="E366:E373" si="296">CONCATENATE(C366,D366)</f>
        <v>X</v>
      </c>
      <c r="F366" s="57" t="s">
        <v>92</v>
      </c>
      <c r="G366" s="217">
        <v>2</v>
      </c>
      <c r="H366" s="57" t="str">
        <f t="shared" ref="H366:H373" si="297">CONCATENATE(F366,"/",G366)</f>
        <v>XXX335/2</v>
      </c>
      <c r="I366" s="93" t="s">
        <v>28</v>
      </c>
      <c r="J366" s="75" t="s">
        <v>28</v>
      </c>
      <c r="K366" s="76">
        <v>0.18541666666666667</v>
      </c>
      <c r="L366" s="77">
        <v>0.18611111111111112</v>
      </c>
      <c r="M366" s="78" t="s">
        <v>51</v>
      </c>
      <c r="N366" s="77">
        <v>0.20138888888888887</v>
      </c>
      <c r="O366" s="78" t="s">
        <v>84</v>
      </c>
      <c r="P366" s="57" t="str">
        <f t="shared" ref="P366:P372" si="298">IF(M367=O366,"OK","POZOR")</f>
        <v>OK</v>
      </c>
      <c r="Q366" s="58">
        <f t="shared" ref="Q366:Q373" si="299">IF(ISNUMBER(G366),N366-L366,IF(F366="přejezd",N366-L366,0))</f>
        <v>1.5277777777777751E-2</v>
      </c>
      <c r="R366" s="58">
        <f t="shared" ref="R366:R373" si="300">IF(ISNUMBER(G366),L366-K366,0)</f>
        <v>6.9444444444444198E-4</v>
      </c>
      <c r="S366" s="58">
        <f t="shared" ref="S366:S373" si="301">Q366+R366</f>
        <v>1.5972222222222193E-2</v>
      </c>
      <c r="T366" s="58"/>
      <c r="U366" s="57">
        <v>16.3</v>
      </c>
      <c r="V366" s="57">
        <f>INDEX('Počty dní'!F:J,MATCH(E366,'Počty dní'!H:H,0),4)</f>
        <v>47</v>
      </c>
      <c r="W366" s="79">
        <f t="shared" ref="W366:W373" si="302">V366*U366</f>
        <v>766.1</v>
      </c>
      <c r="Z366" s="20"/>
      <c r="AA366" s="20"/>
    </row>
    <row r="367" spans="1:27" x14ac:dyDescent="0.25">
      <c r="A367" s="80">
        <v>429</v>
      </c>
      <c r="B367" s="18">
        <v>4129</v>
      </c>
      <c r="C367" s="18" t="s">
        <v>21</v>
      </c>
      <c r="D367" s="18"/>
      <c r="E367" s="81" t="str">
        <f t="shared" si="296"/>
        <v>X</v>
      </c>
      <c r="F367" s="18" t="s">
        <v>92</v>
      </c>
      <c r="G367" s="218">
        <v>3</v>
      </c>
      <c r="H367" s="18" t="str">
        <f t="shared" si="297"/>
        <v>XXX335/3</v>
      </c>
      <c r="I367" s="94" t="s">
        <v>28</v>
      </c>
      <c r="J367" s="83" t="s">
        <v>28</v>
      </c>
      <c r="K367" s="84">
        <v>0.20208333333333331</v>
      </c>
      <c r="L367" s="85">
        <v>0.20347222222222219</v>
      </c>
      <c r="M367" s="86" t="s">
        <v>84</v>
      </c>
      <c r="N367" s="85">
        <v>0.23611111111111113</v>
      </c>
      <c r="O367" s="18" t="s">
        <v>85</v>
      </c>
      <c r="P367" s="18" t="str">
        <f t="shared" si="298"/>
        <v>OK</v>
      </c>
      <c r="Q367" s="17">
        <f t="shared" si="299"/>
        <v>3.2638888888888939E-2</v>
      </c>
      <c r="R367" s="17">
        <f t="shared" si="300"/>
        <v>1.388888888888884E-3</v>
      </c>
      <c r="S367" s="17">
        <f t="shared" si="301"/>
        <v>3.4027777777777823E-2</v>
      </c>
      <c r="T367" s="17">
        <f t="shared" ref="T367:T373" si="303">K367-N366</f>
        <v>6.9444444444444198E-4</v>
      </c>
      <c r="U367" s="18">
        <v>30.4</v>
      </c>
      <c r="V367" s="18">
        <f>INDEX('Počty dní'!F:J,MATCH(E367,'Počty dní'!H:H,0),4)</f>
        <v>47</v>
      </c>
      <c r="W367" s="88">
        <f t="shared" si="302"/>
        <v>1428.8</v>
      </c>
      <c r="Z367" s="20"/>
      <c r="AA367" s="20"/>
    </row>
    <row r="368" spans="1:27" x14ac:dyDescent="0.25">
      <c r="A368" s="80">
        <v>429</v>
      </c>
      <c r="B368" s="18">
        <v>4129</v>
      </c>
      <c r="C368" s="18" t="s">
        <v>21</v>
      </c>
      <c r="D368" s="18"/>
      <c r="E368" s="81" t="str">
        <f t="shared" si="296"/>
        <v>X</v>
      </c>
      <c r="F368" s="18" t="s">
        <v>92</v>
      </c>
      <c r="G368" s="218">
        <v>6</v>
      </c>
      <c r="H368" s="18" t="str">
        <f t="shared" si="297"/>
        <v>XXX335/6</v>
      </c>
      <c r="I368" s="94" t="s">
        <v>28</v>
      </c>
      <c r="J368" s="83" t="s">
        <v>28</v>
      </c>
      <c r="K368" s="84">
        <v>0.25833333333333336</v>
      </c>
      <c r="L368" s="85">
        <v>0.26041666666666669</v>
      </c>
      <c r="M368" s="18" t="s">
        <v>85</v>
      </c>
      <c r="N368" s="85">
        <v>0.2902777777777778</v>
      </c>
      <c r="O368" s="86" t="s">
        <v>84</v>
      </c>
      <c r="P368" s="18" t="str">
        <f t="shared" si="298"/>
        <v>OK</v>
      </c>
      <c r="Q368" s="17">
        <f t="shared" si="299"/>
        <v>2.9861111111111116E-2</v>
      </c>
      <c r="R368" s="17">
        <f t="shared" si="300"/>
        <v>2.0833333333333259E-3</v>
      </c>
      <c r="S368" s="17">
        <f t="shared" si="301"/>
        <v>3.1944444444444442E-2</v>
      </c>
      <c r="T368" s="17">
        <f t="shared" si="303"/>
        <v>2.2222222222222227E-2</v>
      </c>
      <c r="U368" s="18">
        <v>30.4</v>
      </c>
      <c r="V368" s="18">
        <f>INDEX('Počty dní'!F:J,MATCH(E368,'Počty dní'!H:H,0),4)</f>
        <v>47</v>
      </c>
      <c r="W368" s="88">
        <f t="shared" si="302"/>
        <v>1428.8</v>
      </c>
      <c r="Z368" s="20"/>
      <c r="AA368" s="20"/>
    </row>
    <row r="369" spans="1:27" x14ac:dyDescent="0.25">
      <c r="A369" s="80">
        <v>429</v>
      </c>
      <c r="B369" s="18">
        <v>4129</v>
      </c>
      <c r="C369" s="18" t="s">
        <v>21</v>
      </c>
      <c r="D369" s="18"/>
      <c r="E369" s="81" t="str">
        <f t="shared" si="296"/>
        <v>X</v>
      </c>
      <c r="F369" s="18" t="s">
        <v>92</v>
      </c>
      <c r="G369" s="218">
        <v>7</v>
      </c>
      <c r="H369" s="18" t="str">
        <f t="shared" si="297"/>
        <v>XXX335/7</v>
      </c>
      <c r="I369" s="94" t="s">
        <v>28</v>
      </c>
      <c r="J369" s="83" t="s">
        <v>28</v>
      </c>
      <c r="K369" s="84">
        <v>0.29166666666666669</v>
      </c>
      <c r="L369" s="85">
        <v>0.29375000000000001</v>
      </c>
      <c r="M369" s="86" t="s">
        <v>84</v>
      </c>
      <c r="N369" s="85">
        <v>0.32430555555555557</v>
      </c>
      <c r="O369" s="18" t="s">
        <v>86</v>
      </c>
      <c r="P369" s="18" t="str">
        <f t="shared" si="298"/>
        <v>OK</v>
      </c>
      <c r="Q369" s="17">
        <f t="shared" si="299"/>
        <v>3.0555555555555558E-2</v>
      </c>
      <c r="R369" s="17">
        <f t="shared" si="300"/>
        <v>2.0833333333333259E-3</v>
      </c>
      <c r="S369" s="17">
        <f t="shared" si="301"/>
        <v>3.2638888888888884E-2</v>
      </c>
      <c r="T369" s="17">
        <f t="shared" si="303"/>
        <v>1.388888888888884E-3</v>
      </c>
      <c r="U369" s="18">
        <v>29.1</v>
      </c>
      <c r="V369" s="18">
        <f>INDEX('Počty dní'!F:J,MATCH(E369,'Počty dní'!H:H,0),4)</f>
        <v>47</v>
      </c>
      <c r="W369" s="88">
        <f t="shared" si="302"/>
        <v>1367.7</v>
      </c>
      <c r="Z369" s="20"/>
      <c r="AA369" s="20"/>
    </row>
    <row r="370" spans="1:27" x14ac:dyDescent="0.25">
      <c r="A370" s="80">
        <v>429</v>
      </c>
      <c r="B370" s="18">
        <v>4129</v>
      </c>
      <c r="C370" s="18" t="s">
        <v>21</v>
      </c>
      <c r="D370" s="18"/>
      <c r="E370" s="81" t="str">
        <f>CONCATENATE(C370,D370)</f>
        <v>X</v>
      </c>
      <c r="F370" s="18" t="s">
        <v>92</v>
      </c>
      <c r="G370" s="218">
        <v>10</v>
      </c>
      <c r="H370" s="18" t="str">
        <f>CONCATENATE(F370,"/",G370)</f>
        <v>XXX335/10</v>
      </c>
      <c r="I370" s="94" t="s">
        <v>28</v>
      </c>
      <c r="J370" s="83" t="s">
        <v>28</v>
      </c>
      <c r="K370" s="84">
        <v>0.3833333333333333</v>
      </c>
      <c r="L370" s="85">
        <v>0.38541666666666669</v>
      </c>
      <c r="M370" s="86" t="s">
        <v>86</v>
      </c>
      <c r="N370" s="85">
        <v>0.41180555555555554</v>
      </c>
      <c r="O370" s="86" t="s">
        <v>84</v>
      </c>
      <c r="P370" s="18" t="str">
        <f t="shared" si="298"/>
        <v>OK</v>
      </c>
      <c r="Q370" s="17">
        <f t="shared" si="299"/>
        <v>2.6388888888888851E-2</v>
      </c>
      <c r="R370" s="17">
        <f t="shared" si="300"/>
        <v>2.0833333333333814E-3</v>
      </c>
      <c r="S370" s="17">
        <f t="shared" si="301"/>
        <v>2.8472222222222232E-2</v>
      </c>
      <c r="T370" s="17">
        <f t="shared" si="303"/>
        <v>5.9027777777777735E-2</v>
      </c>
      <c r="U370" s="18">
        <v>27.9</v>
      </c>
      <c r="V370" s="18">
        <f>INDEX('Počty dní'!F:J,MATCH(E370,'Počty dní'!H:H,0),4)</f>
        <v>47</v>
      </c>
      <c r="W370" s="88">
        <f>V370*U370</f>
        <v>1311.3</v>
      </c>
      <c r="Z370" s="20"/>
      <c r="AA370" s="20"/>
    </row>
    <row r="371" spans="1:27" x14ac:dyDescent="0.25">
      <c r="A371" s="80">
        <v>429</v>
      </c>
      <c r="B371" s="18">
        <v>4129</v>
      </c>
      <c r="C371" s="18" t="s">
        <v>21</v>
      </c>
      <c r="D371" s="18"/>
      <c r="E371" s="81" t="str">
        <f t="shared" si="296"/>
        <v>X</v>
      </c>
      <c r="F371" s="18" t="s">
        <v>92</v>
      </c>
      <c r="G371" s="218">
        <v>13</v>
      </c>
      <c r="H371" s="18" t="str">
        <f t="shared" si="297"/>
        <v>XXX335/13</v>
      </c>
      <c r="I371" s="94" t="s">
        <v>28</v>
      </c>
      <c r="J371" s="83" t="s">
        <v>28</v>
      </c>
      <c r="K371" s="84">
        <v>0.53472222222222221</v>
      </c>
      <c r="L371" s="85">
        <v>0.53680555555555554</v>
      </c>
      <c r="M371" s="86" t="s">
        <v>84</v>
      </c>
      <c r="N371" s="85">
        <v>0.57777777777777783</v>
      </c>
      <c r="O371" s="18" t="s">
        <v>83</v>
      </c>
      <c r="P371" s="18" t="str">
        <f t="shared" si="298"/>
        <v>OK</v>
      </c>
      <c r="Q371" s="17">
        <f t="shared" si="299"/>
        <v>4.0972222222222299E-2</v>
      </c>
      <c r="R371" s="17">
        <f t="shared" si="300"/>
        <v>2.0833333333333259E-3</v>
      </c>
      <c r="S371" s="17">
        <f t="shared" si="301"/>
        <v>4.3055555555555625E-2</v>
      </c>
      <c r="T371" s="17">
        <f t="shared" si="303"/>
        <v>0.12291666666666667</v>
      </c>
      <c r="U371" s="18">
        <v>37.5</v>
      </c>
      <c r="V371" s="18">
        <f>INDEX('Počty dní'!F:J,MATCH(E371,'Počty dní'!H:H,0),4)</f>
        <v>47</v>
      </c>
      <c r="W371" s="88">
        <f t="shared" si="302"/>
        <v>1762.5</v>
      </c>
      <c r="Z371" s="20"/>
      <c r="AA371" s="20"/>
    </row>
    <row r="372" spans="1:27" x14ac:dyDescent="0.25">
      <c r="A372" s="80">
        <v>429</v>
      </c>
      <c r="B372" s="18">
        <v>4129</v>
      </c>
      <c r="C372" s="18" t="s">
        <v>21</v>
      </c>
      <c r="D372" s="18"/>
      <c r="E372" s="81" t="str">
        <f t="shared" si="296"/>
        <v>X</v>
      </c>
      <c r="F372" s="18" t="s">
        <v>92</v>
      </c>
      <c r="G372" s="218">
        <v>16</v>
      </c>
      <c r="H372" s="18" t="str">
        <f t="shared" si="297"/>
        <v>XXX335/16</v>
      </c>
      <c r="I372" s="94" t="s">
        <v>28</v>
      </c>
      <c r="J372" s="83" t="s">
        <v>28</v>
      </c>
      <c r="K372" s="84">
        <v>0.58194444444444449</v>
      </c>
      <c r="L372" s="85">
        <v>0.58333333333333337</v>
      </c>
      <c r="M372" s="18" t="s">
        <v>83</v>
      </c>
      <c r="N372" s="85">
        <v>0.62361111111111112</v>
      </c>
      <c r="O372" s="86" t="s">
        <v>84</v>
      </c>
      <c r="P372" s="18" t="str">
        <f t="shared" si="298"/>
        <v>OK</v>
      </c>
      <c r="Q372" s="17">
        <f t="shared" si="299"/>
        <v>4.0277777777777746E-2</v>
      </c>
      <c r="R372" s="17">
        <f t="shared" si="300"/>
        <v>1.388888888888884E-3</v>
      </c>
      <c r="S372" s="17">
        <f t="shared" si="301"/>
        <v>4.166666666666663E-2</v>
      </c>
      <c r="T372" s="17">
        <f t="shared" si="303"/>
        <v>4.1666666666666519E-3</v>
      </c>
      <c r="U372" s="18">
        <v>37.5</v>
      </c>
      <c r="V372" s="18">
        <f>INDEX('Počty dní'!F:J,MATCH(E372,'Počty dní'!H:H,0),4)</f>
        <v>47</v>
      </c>
      <c r="W372" s="88">
        <f t="shared" si="302"/>
        <v>1762.5</v>
      </c>
      <c r="Z372" s="20"/>
      <c r="AA372" s="20"/>
    </row>
    <row r="373" spans="1:27" ht="15.75" thickBot="1" x14ac:dyDescent="0.3">
      <c r="A373" s="80">
        <v>429</v>
      </c>
      <c r="B373" s="18">
        <v>4129</v>
      </c>
      <c r="C373" s="18" t="s">
        <v>21</v>
      </c>
      <c r="D373" s="18"/>
      <c r="E373" s="81" t="str">
        <f t="shared" si="296"/>
        <v>X</v>
      </c>
      <c r="F373" s="18" t="s">
        <v>92</v>
      </c>
      <c r="G373" s="218">
        <v>17</v>
      </c>
      <c r="H373" s="18" t="str">
        <f t="shared" si="297"/>
        <v>XXX335/17</v>
      </c>
      <c r="I373" s="94" t="s">
        <v>28</v>
      </c>
      <c r="J373" s="83" t="s">
        <v>28</v>
      </c>
      <c r="K373" s="84">
        <v>0.625</v>
      </c>
      <c r="L373" s="85">
        <v>0.62708333333333333</v>
      </c>
      <c r="M373" s="86" t="s">
        <v>84</v>
      </c>
      <c r="N373" s="85">
        <v>0.64444444444444449</v>
      </c>
      <c r="O373" s="86" t="s">
        <v>51</v>
      </c>
      <c r="P373" s="18"/>
      <c r="Q373" s="17">
        <f t="shared" si="299"/>
        <v>1.736111111111116E-2</v>
      </c>
      <c r="R373" s="17">
        <f t="shared" si="300"/>
        <v>2.0833333333333259E-3</v>
      </c>
      <c r="S373" s="17">
        <f t="shared" si="301"/>
        <v>1.9444444444444486E-2</v>
      </c>
      <c r="T373" s="17">
        <f t="shared" si="303"/>
        <v>1.388888888888884E-3</v>
      </c>
      <c r="U373" s="18">
        <v>16.3</v>
      </c>
      <c r="V373" s="18">
        <f>INDEX('Počty dní'!F:J,MATCH(E373,'Počty dní'!H:H,0),4)</f>
        <v>47</v>
      </c>
      <c r="W373" s="88">
        <f t="shared" si="302"/>
        <v>766.1</v>
      </c>
      <c r="Z373" s="20"/>
      <c r="AA373" s="20"/>
    </row>
    <row r="374" spans="1:27" ht="15.75" thickBot="1" x14ac:dyDescent="0.3">
      <c r="A374" s="69" t="str">
        <f ca="1">CONCATENATE(INDIRECT("R[-3]C[0]",FALSE),"celkem")</f>
        <v>429celkem</v>
      </c>
      <c r="B374" s="37"/>
      <c r="C374" s="37" t="str">
        <f ca="1">INDIRECT("R[-1]C[12]",FALSE)</f>
        <v>Brtnice,,nám.</v>
      </c>
      <c r="D374" s="38"/>
      <c r="E374" s="37"/>
      <c r="F374" s="38"/>
      <c r="G374" s="219"/>
      <c r="H374" s="39"/>
      <c r="I374" s="40"/>
      <c r="J374" s="41" t="str">
        <f ca="1">INDIRECT("R[-2]C[0]",FALSE)</f>
        <v>S</v>
      </c>
      <c r="K374" s="42"/>
      <c r="L374" s="59"/>
      <c r="M374" s="43"/>
      <c r="N374" s="59"/>
      <c r="O374" s="44"/>
      <c r="P374" s="37"/>
      <c r="Q374" s="45">
        <f>SUM(Q366:Q373)</f>
        <v>0.23333333333333342</v>
      </c>
      <c r="R374" s="45">
        <f>SUM(R366:R373)</f>
        <v>1.3888888888888895E-2</v>
      </c>
      <c r="S374" s="45">
        <f>SUM(S366:S373)</f>
        <v>0.24722222222222232</v>
      </c>
      <c r="T374" s="45">
        <f>SUM(T366:T373)</f>
        <v>0.2118055555555555</v>
      </c>
      <c r="U374" s="46">
        <f>SUM(U366:U373)</f>
        <v>225.4</v>
      </c>
      <c r="V374" s="47"/>
      <c r="W374" s="48">
        <f>SUM(W366:W373)</f>
        <v>10593.800000000001</v>
      </c>
      <c r="Z374" s="20"/>
      <c r="AA374" s="20"/>
    </row>
    <row r="375" spans="1:27" x14ac:dyDescent="0.25">
      <c r="A375" s="70"/>
      <c r="D375" s="49"/>
      <c r="F375" s="49"/>
      <c r="H375" s="50"/>
      <c r="I375" s="51"/>
      <c r="J375" s="52"/>
      <c r="K375" s="53"/>
      <c r="L375" s="60"/>
      <c r="M375" s="54"/>
      <c r="N375" s="60"/>
      <c r="O375" s="55"/>
      <c r="Q375" s="56"/>
      <c r="R375" s="56"/>
      <c r="S375" s="56"/>
      <c r="T375" s="56"/>
      <c r="U375" s="53"/>
      <c r="W375" s="53"/>
      <c r="Z375" s="20"/>
      <c r="AA375" s="20"/>
    </row>
    <row r="376" spans="1:27" ht="15.75" thickBot="1" x14ac:dyDescent="0.3">
      <c r="Z376" s="20"/>
      <c r="AA376" s="20"/>
    </row>
    <row r="377" spans="1:27" x14ac:dyDescent="0.25">
      <c r="A377" s="72">
        <v>430</v>
      </c>
      <c r="B377" s="57">
        <v>4130</v>
      </c>
      <c r="C377" s="57" t="s">
        <v>21</v>
      </c>
      <c r="D377" s="57"/>
      <c r="E377" s="73" t="str">
        <f t="shared" ref="E377:E387" si="304">CONCATENATE(C377,D377)</f>
        <v>X</v>
      </c>
      <c r="F377" s="57" t="s">
        <v>94</v>
      </c>
      <c r="G377" s="217">
        <v>2</v>
      </c>
      <c r="H377" s="57" t="str">
        <f t="shared" ref="H377:H387" si="305">CONCATENATE(F377,"/",G377)</f>
        <v>XXX336/2</v>
      </c>
      <c r="I377" s="93" t="s">
        <v>28</v>
      </c>
      <c r="J377" s="75" t="s">
        <v>28</v>
      </c>
      <c r="K377" s="76">
        <v>0.20694444444444446</v>
      </c>
      <c r="L377" s="77">
        <v>0.2076388888888889</v>
      </c>
      <c r="M377" s="78" t="s">
        <v>155</v>
      </c>
      <c r="N377" s="77">
        <v>0.22638888888888889</v>
      </c>
      <c r="O377" s="78" t="s">
        <v>84</v>
      </c>
      <c r="P377" s="57" t="str">
        <f t="shared" ref="P377:P386" si="306">IF(M378=O377,"OK","POZOR")</f>
        <v>OK</v>
      </c>
      <c r="Q377" s="58">
        <f t="shared" ref="Q377:Q387" si="307">IF(ISNUMBER(G377),N377-L377,IF(F377="přejezd",N377-L377,0))</f>
        <v>1.8749999999999989E-2</v>
      </c>
      <c r="R377" s="58">
        <f t="shared" ref="R377:R387" si="308">IF(ISNUMBER(G377),L377-K377,0)</f>
        <v>6.9444444444444198E-4</v>
      </c>
      <c r="S377" s="58">
        <f t="shared" ref="S377:S387" si="309">Q377+R377</f>
        <v>1.9444444444444431E-2</v>
      </c>
      <c r="T377" s="58"/>
      <c r="U377" s="57">
        <v>15.5</v>
      </c>
      <c r="V377" s="57">
        <f>INDEX('Počty dní'!F:J,MATCH(E377,'Počty dní'!H:H,0),4)</f>
        <v>47</v>
      </c>
      <c r="W377" s="79">
        <f t="shared" ref="W377:W387" si="310">V377*U377</f>
        <v>728.5</v>
      </c>
      <c r="Z377" s="20"/>
      <c r="AA377" s="20"/>
    </row>
    <row r="378" spans="1:27" x14ac:dyDescent="0.25">
      <c r="A378" s="80">
        <v>430</v>
      </c>
      <c r="B378" s="18">
        <v>4130</v>
      </c>
      <c r="C378" s="18" t="s">
        <v>21</v>
      </c>
      <c r="D378" s="18"/>
      <c r="E378" s="81" t="str">
        <f t="shared" si="304"/>
        <v>X</v>
      </c>
      <c r="F378" s="18" t="s">
        <v>92</v>
      </c>
      <c r="G378" s="218">
        <v>5</v>
      </c>
      <c r="H378" s="18" t="str">
        <f t="shared" si="305"/>
        <v>XXX335/5</v>
      </c>
      <c r="I378" s="94" t="s">
        <v>28</v>
      </c>
      <c r="J378" s="83" t="s">
        <v>28</v>
      </c>
      <c r="K378" s="84">
        <v>0.25</v>
      </c>
      <c r="L378" s="85">
        <v>0.25208333333333333</v>
      </c>
      <c r="M378" s="86" t="s">
        <v>84</v>
      </c>
      <c r="N378" s="85">
        <v>0.2902777777777778</v>
      </c>
      <c r="O378" s="18" t="s">
        <v>83</v>
      </c>
      <c r="P378" s="18" t="str">
        <f t="shared" si="306"/>
        <v>OK</v>
      </c>
      <c r="Q378" s="17">
        <f t="shared" si="307"/>
        <v>3.8194444444444475E-2</v>
      </c>
      <c r="R378" s="17">
        <f t="shared" si="308"/>
        <v>2.0833333333333259E-3</v>
      </c>
      <c r="S378" s="17">
        <f t="shared" si="309"/>
        <v>4.0277777777777801E-2</v>
      </c>
      <c r="T378" s="17">
        <f t="shared" ref="T378:T387" si="311">K378-N377</f>
        <v>2.361111111111111E-2</v>
      </c>
      <c r="U378" s="18">
        <v>35.9</v>
      </c>
      <c r="V378" s="18">
        <f>INDEX('Počty dní'!F:J,MATCH(E378,'Počty dní'!H:H,0),4)</f>
        <v>47</v>
      </c>
      <c r="W378" s="88">
        <f t="shared" si="310"/>
        <v>1687.3</v>
      </c>
      <c r="Z378" s="20"/>
      <c r="AA378" s="20"/>
    </row>
    <row r="379" spans="1:27" x14ac:dyDescent="0.25">
      <c r="A379" s="80">
        <v>430</v>
      </c>
      <c r="B379" s="18">
        <v>4130</v>
      </c>
      <c r="C379" s="18" t="s">
        <v>21</v>
      </c>
      <c r="D379" s="18"/>
      <c r="E379" s="81" t="str">
        <f t="shared" si="304"/>
        <v>X</v>
      </c>
      <c r="F379" s="18" t="s">
        <v>92</v>
      </c>
      <c r="G379" s="218">
        <v>8</v>
      </c>
      <c r="H379" s="18" t="str">
        <f t="shared" si="305"/>
        <v>XXX335/8</v>
      </c>
      <c r="I379" s="94" t="s">
        <v>28</v>
      </c>
      <c r="J379" s="83" t="s">
        <v>28</v>
      </c>
      <c r="K379" s="84">
        <v>0.2902777777777778</v>
      </c>
      <c r="L379" s="85">
        <v>0.29166666666666669</v>
      </c>
      <c r="M379" s="18" t="s">
        <v>83</v>
      </c>
      <c r="N379" s="85">
        <v>0.32847222222222222</v>
      </c>
      <c r="O379" s="86" t="s">
        <v>84</v>
      </c>
      <c r="P379" s="18" t="str">
        <f t="shared" si="306"/>
        <v>OK</v>
      </c>
      <c r="Q379" s="17">
        <f t="shared" si="307"/>
        <v>3.6805555555555536E-2</v>
      </c>
      <c r="R379" s="17">
        <f t="shared" si="308"/>
        <v>1.388888888888884E-3</v>
      </c>
      <c r="S379" s="17">
        <f t="shared" si="309"/>
        <v>3.819444444444442E-2</v>
      </c>
      <c r="T379" s="17">
        <f t="shared" si="311"/>
        <v>0</v>
      </c>
      <c r="U379" s="18">
        <v>35.9</v>
      </c>
      <c r="V379" s="18">
        <f>INDEX('Počty dní'!F:J,MATCH(E379,'Počty dní'!H:H,0),4)</f>
        <v>47</v>
      </c>
      <c r="W379" s="88">
        <f t="shared" si="310"/>
        <v>1687.3</v>
      </c>
      <c r="Z379" s="20"/>
      <c r="AA379" s="20"/>
    </row>
    <row r="380" spans="1:27" x14ac:dyDescent="0.25">
      <c r="A380" s="80">
        <v>430</v>
      </c>
      <c r="B380" s="18">
        <v>4130</v>
      </c>
      <c r="C380" s="18" t="s">
        <v>21</v>
      </c>
      <c r="D380" s="18"/>
      <c r="E380" s="81" t="str">
        <f t="shared" si="304"/>
        <v>X</v>
      </c>
      <c r="F380" s="18" t="s">
        <v>95</v>
      </c>
      <c r="G380" s="218">
        <v>7</v>
      </c>
      <c r="H380" s="18" t="str">
        <f t="shared" si="305"/>
        <v>XXX333/7</v>
      </c>
      <c r="I380" s="94" t="s">
        <v>28</v>
      </c>
      <c r="J380" s="83" t="s">
        <v>28</v>
      </c>
      <c r="K380" s="84">
        <v>0.3972222222222222</v>
      </c>
      <c r="L380" s="85">
        <v>0.39930555555555558</v>
      </c>
      <c r="M380" s="86" t="s">
        <v>84</v>
      </c>
      <c r="N380" s="85">
        <v>0.42569444444444443</v>
      </c>
      <c r="O380" s="86" t="s">
        <v>90</v>
      </c>
      <c r="P380" s="18" t="str">
        <f t="shared" si="306"/>
        <v>OK</v>
      </c>
      <c r="Q380" s="17">
        <f t="shared" si="307"/>
        <v>2.6388888888888851E-2</v>
      </c>
      <c r="R380" s="17">
        <f t="shared" si="308"/>
        <v>2.0833333333333814E-3</v>
      </c>
      <c r="S380" s="17">
        <f t="shared" si="309"/>
        <v>2.8472222222222232E-2</v>
      </c>
      <c r="T380" s="17">
        <f t="shared" si="311"/>
        <v>6.8749999999999978E-2</v>
      </c>
      <c r="U380" s="18">
        <v>25.1</v>
      </c>
      <c r="V380" s="18">
        <f>INDEX('Počty dní'!F:J,MATCH(E380,'Počty dní'!H:H,0),4)</f>
        <v>47</v>
      </c>
      <c r="W380" s="88">
        <f t="shared" si="310"/>
        <v>1179.7</v>
      </c>
      <c r="Z380" s="20"/>
      <c r="AA380" s="20"/>
    </row>
    <row r="381" spans="1:27" x14ac:dyDescent="0.25">
      <c r="A381" s="80">
        <v>430</v>
      </c>
      <c r="B381" s="18">
        <v>4130</v>
      </c>
      <c r="C381" s="18" t="s">
        <v>21</v>
      </c>
      <c r="D381" s="18"/>
      <c r="E381" s="81" t="str">
        <f t="shared" si="304"/>
        <v>X</v>
      </c>
      <c r="F381" s="18" t="s">
        <v>103</v>
      </c>
      <c r="G381" s="218">
        <v>11</v>
      </c>
      <c r="H381" s="18" t="str">
        <f t="shared" si="305"/>
        <v>XXX340/11</v>
      </c>
      <c r="I381" s="94" t="s">
        <v>28</v>
      </c>
      <c r="J381" s="83" t="s">
        <v>28</v>
      </c>
      <c r="K381" s="84">
        <v>0.4826388888888889</v>
      </c>
      <c r="L381" s="85">
        <v>0.48472222222222222</v>
      </c>
      <c r="M381" s="86" t="s">
        <v>90</v>
      </c>
      <c r="N381" s="85">
        <v>0.50277777777777777</v>
      </c>
      <c r="O381" s="118" t="s">
        <v>104</v>
      </c>
      <c r="P381" s="18" t="str">
        <f t="shared" si="306"/>
        <v>OK</v>
      </c>
      <c r="Q381" s="17">
        <f t="shared" si="307"/>
        <v>1.8055555555555547E-2</v>
      </c>
      <c r="R381" s="17">
        <f t="shared" si="308"/>
        <v>2.0833333333333259E-3</v>
      </c>
      <c r="S381" s="17">
        <f t="shared" si="309"/>
        <v>2.0138888888888873E-2</v>
      </c>
      <c r="T381" s="17">
        <f t="shared" si="311"/>
        <v>5.6944444444444464E-2</v>
      </c>
      <c r="U381" s="18">
        <v>17.100000000000001</v>
      </c>
      <c r="V381" s="18">
        <f>INDEX('Počty dní'!F:J,MATCH(E381,'Počty dní'!H:H,0),4)</f>
        <v>47</v>
      </c>
      <c r="W381" s="88">
        <f t="shared" si="310"/>
        <v>803.7</v>
      </c>
      <c r="Z381" s="20"/>
      <c r="AA381" s="20"/>
    </row>
    <row r="382" spans="1:27" x14ac:dyDescent="0.25">
      <c r="A382" s="80">
        <v>430</v>
      </c>
      <c r="B382" s="18">
        <v>4130</v>
      </c>
      <c r="C382" s="18" t="s">
        <v>21</v>
      </c>
      <c r="D382" s="18"/>
      <c r="E382" s="81" t="str">
        <f t="shared" si="304"/>
        <v>X</v>
      </c>
      <c r="F382" s="18" t="s">
        <v>103</v>
      </c>
      <c r="G382" s="218">
        <v>14</v>
      </c>
      <c r="H382" s="18" t="str">
        <f t="shared" si="305"/>
        <v>XXX340/14</v>
      </c>
      <c r="I382" s="94" t="s">
        <v>28</v>
      </c>
      <c r="J382" s="83" t="s">
        <v>28</v>
      </c>
      <c r="K382" s="84">
        <v>0.5395833333333333</v>
      </c>
      <c r="L382" s="85">
        <v>0.54166666666666663</v>
      </c>
      <c r="M382" s="118" t="s">
        <v>104</v>
      </c>
      <c r="N382" s="85">
        <v>0.55972222222222223</v>
      </c>
      <c r="O382" s="86" t="s">
        <v>90</v>
      </c>
      <c r="P382" s="18" t="str">
        <f t="shared" si="306"/>
        <v>OK</v>
      </c>
      <c r="Q382" s="17">
        <f t="shared" si="307"/>
        <v>1.8055555555555602E-2</v>
      </c>
      <c r="R382" s="17">
        <f t="shared" si="308"/>
        <v>2.0833333333333259E-3</v>
      </c>
      <c r="S382" s="17">
        <f t="shared" si="309"/>
        <v>2.0138888888888928E-2</v>
      </c>
      <c r="T382" s="17">
        <f t="shared" si="311"/>
        <v>3.6805555555555536E-2</v>
      </c>
      <c r="U382" s="18">
        <v>17.100000000000001</v>
      </c>
      <c r="V382" s="18">
        <f>INDEX('Počty dní'!F:J,MATCH(E382,'Počty dní'!H:H,0),4)</f>
        <v>47</v>
      </c>
      <c r="W382" s="88">
        <f t="shared" si="310"/>
        <v>803.7</v>
      </c>
      <c r="Z382" s="20"/>
      <c r="AA382" s="20"/>
    </row>
    <row r="383" spans="1:27" x14ac:dyDescent="0.25">
      <c r="A383" s="80">
        <v>430</v>
      </c>
      <c r="B383" s="18">
        <v>4130</v>
      </c>
      <c r="C383" s="18" t="s">
        <v>21</v>
      </c>
      <c r="D383" s="18"/>
      <c r="E383" s="81" t="str">
        <f t="shared" si="304"/>
        <v>X</v>
      </c>
      <c r="F383" s="18" t="s">
        <v>33</v>
      </c>
      <c r="G383" s="218"/>
      <c r="H383" s="18" t="str">
        <f t="shared" si="305"/>
        <v>přejezd/</v>
      </c>
      <c r="I383" s="94"/>
      <c r="J383" s="83" t="s">
        <v>28</v>
      </c>
      <c r="K383" s="84">
        <v>0.56388888888888888</v>
      </c>
      <c r="L383" s="85">
        <v>0.56388888888888888</v>
      </c>
      <c r="M383" s="86" t="s">
        <v>90</v>
      </c>
      <c r="N383" s="85">
        <v>0.56805555555555554</v>
      </c>
      <c r="O383" s="86" t="s">
        <v>91</v>
      </c>
      <c r="P383" s="18" t="str">
        <f t="shared" si="306"/>
        <v>OK</v>
      </c>
      <c r="Q383" s="17">
        <f t="shared" si="307"/>
        <v>4.1666666666666519E-3</v>
      </c>
      <c r="R383" s="17">
        <f t="shared" si="308"/>
        <v>0</v>
      </c>
      <c r="S383" s="17">
        <f t="shared" si="309"/>
        <v>4.1666666666666519E-3</v>
      </c>
      <c r="T383" s="17">
        <f t="shared" si="311"/>
        <v>4.1666666666666519E-3</v>
      </c>
      <c r="U383" s="18">
        <v>0</v>
      </c>
      <c r="V383" s="18">
        <f>INDEX('Počty dní'!F:J,MATCH(E383,'Počty dní'!H:H,0),4)</f>
        <v>47</v>
      </c>
      <c r="W383" s="88">
        <f t="shared" si="310"/>
        <v>0</v>
      </c>
      <c r="Z383" s="20"/>
      <c r="AA383" s="20"/>
    </row>
    <row r="384" spans="1:27" x14ac:dyDescent="0.25">
      <c r="A384" s="80">
        <v>430</v>
      </c>
      <c r="B384" s="18">
        <v>4130</v>
      </c>
      <c r="C384" s="18" t="s">
        <v>21</v>
      </c>
      <c r="D384" s="18"/>
      <c r="E384" s="81" t="str">
        <f t="shared" si="304"/>
        <v>X</v>
      </c>
      <c r="F384" s="18" t="s">
        <v>95</v>
      </c>
      <c r="G384" s="218">
        <v>12</v>
      </c>
      <c r="H384" s="18" t="str">
        <f t="shared" si="305"/>
        <v>XXX333/12</v>
      </c>
      <c r="I384" s="94" t="s">
        <v>28</v>
      </c>
      <c r="J384" s="83" t="s">
        <v>28</v>
      </c>
      <c r="K384" s="84">
        <v>0.56805555555555554</v>
      </c>
      <c r="L384" s="85">
        <v>0.57013888888888886</v>
      </c>
      <c r="M384" s="86" t="s">
        <v>91</v>
      </c>
      <c r="N384" s="85">
        <v>0.60069444444444442</v>
      </c>
      <c r="O384" s="86" t="s">
        <v>84</v>
      </c>
      <c r="P384" s="18" t="str">
        <f t="shared" si="306"/>
        <v>OK</v>
      </c>
      <c r="Q384" s="17">
        <f t="shared" si="307"/>
        <v>3.0555555555555558E-2</v>
      </c>
      <c r="R384" s="17">
        <f t="shared" si="308"/>
        <v>2.0833333333333259E-3</v>
      </c>
      <c r="S384" s="17">
        <f t="shared" si="309"/>
        <v>3.2638888888888884E-2</v>
      </c>
      <c r="T384" s="17">
        <f t="shared" si="311"/>
        <v>0</v>
      </c>
      <c r="U384" s="18">
        <v>28.6</v>
      </c>
      <c r="V384" s="18">
        <f>INDEX('Počty dní'!F:J,MATCH(E384,'Počty dní'!H:H,0),4)</f>
        <v>47</v>
      </c>
      <c r="W384" s="88">
        <f t="shared" si="310"/>
        <v>1344.2</v>
      </c>
      <c r="Z384" s="20"/>
      <c r="AA384" s="20"/>
    </row>
    <row r="385" spans="1:27" x14ac:dyDescent="0.25">
      <c r="A385" s="80">
        <v>430</v>
      </c>
      <c r="B385" s="18">
        <v>4130</v>
      </c>
      <c r="C385" s="18" t="s">
        <v>21</v>
      </c>
      <c r="D385" s="18"/>
      <c r="E385" s="81" t="str">
        <f t="shared" si="304"/>
        <v>X</v>
      </c>
      <c r="F385" s="18" t="s">
        <v>94</v>
      </c>
      <c r="G385" s="218">
        <v>7</v>
      </c>
      <c r="H385" s="18" t="str">
        <f t="shared" si="305"/>
        <v>XXX336/7</v>
      </c>
      <c r="I385" s="94" t="s">
        <v>28</v>
      </c>
      <c r="J385" s="83" t="s">
        <v>28</v>
      </c>
      <c r="K385" s="84">
        <v>0.62638888888888888</v>
      </c>
      <c r="L385" s="85">
        <v>0.62847222222222221</v>
      </c>
      <c r="M385" s="86" t="s">
        <v>84</v>
      </c>
      <c r="N385" s="85">
        <v>0.64652777777777781</v>
      </c>
      <c r="O385" s="86" t="s">
        <v>155</v>
      </c>
      <c r="P385" s="18" t="str">
        <f t="shared" si="306"/>
        <v>OK</v>
      </c>
      <c r="Q385" s="17">
        <f t="shared" si="307"/>
        <v>1.8055555555555602E-2</v>
      </c>
      <c r="R385" s="17">
        <f t="shared" si="308"/>
        <v>2.0833333333333259E-3</v>
      </c>
      <c r="S385" s="17">
        <f t="shared" si="309"/>
        <v>2.0138888888888928E-2</v>
      </c>
      <c r="T385" s="17">
        <f t="shared" si="311"/>
        <v>2.5694444444444464E-2</v>
      </c>
      <c r="U385" s="18">
        <v>15.5</v>
      </c>
      <c r="V385" s="18">
        <f>INDEX('Počty dní'!F:J,MATCH(E385,'Počty dní'!H:H,0),4)</f>
        <v>47</v>
      </c>
      <c r="W385" s="88">
        <f t="shared" si="310"/>
        <v>728.5</v>
      </c>
      <c r="Z385" s="20"/>
      <c r="AA385" s="20"/>
    </row>
    <row r="386" spans="1:27" x14ac:dyDescent="0.25">
      <c r="A386" s="80">
        <v>430</v>
      </c>
      <c r="B386" s="18">
        <v>4130</v>
      </c>
      <c r="C386" s="18" t="s">
        <v>21</v>
      </c>
      <c r="D386" s="18"/>
      <c r="E386" s="81" t="str">
        <f>CONCATENATE(C386,D386)</f>
        <v>X</v>
      </c>
      <c r="F386" s="18" t="s">
        <v>94</v>
      </c>
      <c r="G386" s="218">
        <v>10</v>
      </c>
      <c r="H386" s="18" t="str">
        <f>CONCATENATE(F386,"/",G386)</f>
        <v>XXX336/10</v>
      </c>
      <c r="I386" s="94" t="s">
        <v>28</v>
      </c>
      <c r="J386" s="83" t="s">
        <v>28</v>
      </c>
      <c r="K386" s="84">
        <v>0.66527777777777775</v>
      </c>
      <c r="L386" s="85">
        <v>0.66597222222222219</v>
      </c>
      <c r="M386" s="86" t="s">
        <v>155</v>
      </c>
      <c r="N386" s="85">
        <v>0.68472222222222223</v>
      </c>
      <c r="O386" s="86" t="s">
        <v>84</v>
      </c>
      <c r="P386" s="18" t="str">
        <f t="shared" si="306"/>
        <v>OK</v>
      </c>
      <c r="Q386" s="17">
        <f t="shared" si="307"/>
        <v>1.8750000000000044E-2</v>
      </c>
      <c r="R386" s="17">
        <f t="shared" si="308"/>
        <v>6.9444444444444198E-4</v>
      </c>
      <c r="S386" s="17">
        <f t="shared" si="309"/>
        <v>1.9444444444444486E-2</v>
      </c>
      <c r="T386" s="17">
        <f t="shared" si="311"/>
        <v>1.8749999999999933E-2</v>
      </c>
      <c r="U386" s="18">
        <v>15.5</v>
      </c>
      <c r="V386" s="18">
        <f>INDEX('Počty dní'!F:J,MATCH(E386,'Počty dní'!H:H,0),4)</f>
        <v>47</v>
      </c>
      <c r="W386" s="88">
        <f>V386*U386</f>
        <v>728.5</v>
      </c>
      <c r="Z386" s="20"/>
      <c r="AA386" s="20"/>
    </row>
    <row r="387" spans="1:27" ht="15.75" thickBot="1" x14ac:dyDescent="0.3">
      <c r="A387" s="80">
        <v>430</v>
      </c>
      <c r="B387" s="18">
        <v>4130</v>
      </c>
      <c r="C387" s="18" t="s">
        <v>21</v>
      </c>
      <c r="D387" s="18"/>
      <c r="E387" s="81" t="str">
        <f t="shared" si="304"/>
        <v>X</v>
      </c>
      <c r="F387" s="18" t="s">
        <v>94</v>
      </c>
      <c r="G387" s="218">
        <v>9</v>
      </c>
      <c r="H387" s="18" t="str">
        <f t="shared" si="305"/>
        <v>XXX336/9</v>
      </c>
      <c r="I387" s="94" t="s">
        <v>28</v>
      </c>
      <c r="J387" s="83" t="s">
        <v>28</v>
      </c>
      <c r="K387" s="84">
        <v>0.68888888888888899</v>
      </c>
      <c r="L387" s="85">
        <v>0.69097222222222221</v>
      </c>
      <c r="M387" s="86" t="s">
        <v>84</v>
      </c>
      <c r="N387" s="85">
        <v>0.7090277777777777</v>
      </c>
      <c r="O387" s="86" t="s">
        <v>155</v>
      </c>
      <c r="P387" s="18"/>
      <c r="Q387" s="17">
        <f t="shared" si="307"/>
        <v>1.8055555555555491E-2</v>
      </c>
      <c r="R387" s="17">
        <f t="shared" si="308"/>
        <v>2.0833333333332149E-3</v>
      </c>
      <c r="S387" s="17">
        <f t="shared" si="309"/>
        <v>2.0138888888888706E-2</v>
      </c>
      <c r="T387" s="17">
        <f t="shared" si="311"/>
        <v>4.1666666666667629E-3</v>
      </c>
      <c r="U387" s="18">
        <v>15.5</v>
      </c>
      <c r="V387" s="18">
        <f>INDEX('Počty dní'!F:J,MATCH(E387,'Počty dní'!H:H,0),4)</f>
        <v>47</v>
      </c>
      <c r="W387" s="88">
        <f t="shared" si="310"/>
        <v>728.5</v>
      </c>
      <c r="Z387" s="20"/>
      <c r="AA387" s="20"/>
    </row>
    <row r="388" spans="1:27" ht="15.75" thickBot="1" x14ac:dyDescent="0.3">
      <c r="A388" s="69" t="str">
        <f ca="1">CONCATENATE(INDIRECT("R[-3]C[0]",FALSE),"celkem")</f>
        <v>430celkem</v>
      </c>
      <c r="B388" s="37"/>
      <c r="C388" s="37" t="str">
        <f ca="1">INDIRECT("R[-1]C[12]",FALSE)</f>
        <v>Dlouhá Brtnice,,ObÚ</v>
      </c>
      <c r="D388" s="38"/>
      <c r="E388" s="37"/>
      <c r="F388" s="38"/>
      <c r="G388" s="219"/>
      <c r="H388" s="39"/>
      <c r="I388" s="40"/>
      <c r="J388" s="41" t="str">
        <f ca="1">INDIRECT("R[-2]C[0]",FALSE)</f>
        <v>S</v>
      </c>
      <c r="K388" s="42"/>
      <c r="L388" s="59"/>
      <c r="M388" s="43"/>
      <c r="N388" s="59"/>
      <c r="O388" s="44"/>
      <c r="P388" s="37"/>
      <c r="Q388" s="45">
        <f>SUM(Q377:Q387)</f>
        <v>0.24583333333333335</v>
      </c>
      <c r="R388" s="45">
        <f t="shared" ref="R388:T388" si="312">SUM(R377:R387)</f>
        <v>1.7361111111110994E-2</v>
      </c>
      <c r="S388" s="45">
        <f t="shared" si="312"/>
        <v>0.26319444444444434</v>
      </c>
      <c r="T388" s="45">
        <f t="shared" si="312"/>
        <v>0.2388888888888889</v>
      </c>
      <c r="U388" s="46">
        <f>SUM(U377:U387)</f>
        <v>221.7</v>
      </c>
      <c r="V388" s="47"/>
      <c r="W388" s="48">
        <f>SUM(W377:W387)</f>
        <v>10419.9</v>
      </c>
      <c r="Z388" s="20"/>
      <c r="AA388" s="20"/>
    </row>
    <row r="389" spans="1:27" x14ac:dyDescent="0.25">
      <c r="A389" s="70"/>
      <c r="D389" s="49"/>
      <c r="F389" s="49"/>
      <c r="H389" s="50"/>
      <c r="I389" s="51"/>
      <c r="J389" s="52"/>
      <c r="K389" s="53"/>
      <c r="L389" s="60"/>
      <c r="M389" s="54"/>
      <c r="N389" s="60"/>
      <c r="O389" s="55"/>
      <c r="Q389" s="56"/>
      <c r="R389" s="56"/>
      <c r="S389" s="56"/>
      <c r="T389" s="56"/>
      <c r="U389" s="53"/>
      <c r="W389" s="53"/>
      <c r="Z389" s="20"/>
      <c r="AA389" s="20"/>
    </row>
    <row r="390" spans="1:27" ht="15.75" thickBot="1" x14ac:dyDescent="0.3">
      <c r="Z390" s="20"/>
      <c r="AA390" s="20"/>
    </row>
    <row r="391" spans="1:27" x14ac:dyDescent="0.25">
      <c r="A391" s="72">
        <v>431</v>
      </c>
      <c r="B391" s="57">
        <v>4131</v>
      </c>
      <c r="C391" s="57" t="s">
        <v>21</v>
      </c>
      <c r="D391" s="57"/>
      <c r="E391" s="73" t="str">
        <f t="shared" ref="E391:E400" si="313">CONCATENATE(C391,D391)</f>
        <v>X</v>
      </c>
      <c r="F391" s="57" t="s">
        <v>92</v>
      </c>
      <c r="G391" s="217">
        <v>1</v>
      </c>
      <c r="H391" s="57" t="str">
        <f t="shared" ref="H391:H400" si="314">CONCATENATE(F391,"/",G391)</f>
        <v>XXX335/1</v>
      </c>
      <c r="I391" s="93" t="s">
        <v>28</v>
      </c>
      <c r="J391" s="75" t="s">
        <v>28</v>
      </c>
      <c r="K391" s="76">
        <v>0.16527777777777777</v>
      </c>
      <c r="L391" s="77">
        <v>0.16666666666666666</v>
      </c>
      <c r="M391" s="78" t="s">
        <v>84</v>
      </c>
      <c r="N391" s="77">
        <v>0.20486111111111113</v>
      </c>
      <c r="O391" s="57" t="s">
        <v>83</v>
      </c>
      <c r="P391" s="57" t="str">
        <f t="shared" ref="P391:P397" si="315">IF(M392=O391,"OK","POZOR")</f>
        <v>OK</v>
      </c>
      <c r="Q391" s="58">
        <f t="shared" ref="Q391:Q397" si="316">IF(ISNUMBER(G391),N391-L391,IF(F391="přejezd",N391-L391,0))</f>
        <v>3.8194444444444475E-2</v>
      </c>
      <c r="R391" s="58">
        <f t="shared" ref="R391:R397" si="317">IF(ISNUMBER(G391),L391-K391,0)</f>
        <v>1.388888888888884E-3</v>
      </c>
      <c r="S391" s="58">
        <f t="shared" ref="S391:S397" si="318">Q391+R391</f>
        <v>3.9583333333333359E-2</v>
      </c>
      <c r="T391" s="58"/>
      <c r="U391" s="57">
        <v>35.9</v>
      </c>
      <c r="V391" s="57">
        <f>INDEX('Počty dní'!F:J,MATCH(E391,'Počty dní'!H:H,0),4)</f>
        <v>47</v>
      </c>
      <c r="W391" s="79">
        <f t="shared" ref="W391:W400" si="319">V391*U391</f>
        <v>1687.3</v>
      </c>
      <c r="Z391" s="20"/>
      <c r="AA391" s="20"/>
    </row>
    <row r="392" spans="1:27" x14ac:dyDescent="0.25">
      <c r="A392" s="80">
        <v>431</v>
      </c>
      <c r="B392" s="18">
        <v>4131</v>
      </c>
      <c r="C392" s="18" t="s">
        <v>21</v>
      </c>
      <c r="D392" s="18"/>
      <c r="E392" s="81" t="str">
        <f t="shared" si="313"/>
        <v>X</v>
      </c>
      <c r="F392" s="18" t="s">
        <v>92</v>
      </c>
      <c r="G392" s="218">
        <v>4</v>
      </c>
      <c r="H392" s="18" t="str">
        <f t="shared" si="314"/>
        <v>XXX335/4</v>
      </c>
      <c r="I392" s="94" t="s">
        <v>28</v>
      </c>
      <c r="J392" s="83" t="s">
        <v>28</v>
      </c>
      <c r="K392" s="84">
        <v>0.20694444444444446</v>
      </c>
      <c r="L392" s="85">
        <v>0.20833333333333334</v>
      </c>
      <c r="M392" s="18" t="s">
        <v>83</v>
      </c>
      <c r="N392" s="85">
        <v>0.24513888888888888</v>
      </c>
      <c r="O392" s="86" t="s">
        <v>84</v>
      </c>
      <c r="P392" s="18" t="str">
        <f t="shared" si="315"/>
        <v>OK</v>
      </c>
      <c r="Q392" s="17">
        <f t="shared" si="316"/>
        <v>3.6805555555555536E-2</v>
      </c>
      <c r="R392" s="17">
        <f t="shared" si="317"/>
        <v>1.388888888888884E-3</v>
      </c>
      <c r="S392" s="17">
        <f t="shared" si="318"/>
        <v>3.819444444444442E-2</v>
      </c>
      <c r="T392" s="17">
        <f t="shared" ref="T392:T397" si="320">K392-N391</f>
        <v>2.0833333333333259E-3</v>
      </c>
      <c r="U392" s="18">
        <v>35.9</v>
      </c>
      <c r="V392" s="18">
        <f>INDEX('Počty dní'!F:J,MATCH(E392,'Počty dní'!H:H,0),4)</f>
        <v>47</v>
      </c>
      <c r="W392" s="88">
        <f t="shared" si="319"/>
        <v>1687.3</v>
      </c>
      <c r="Z392" s="20"/>
      <c r="AA392" s="20"/>
    </row>
    <row r="393" spans="1:27" x14ac:dyDescent="0.25">
      <c r="A393" s="80">
        <v>431</v>
      </c>
      <c r="B393" s="18">
        <v>4131</v>
      </c>
      <c r="C393" s="18" t="s">
        <v>21</v>
      </c>
      <c r="D393" s="18"/>
      <c r="E393" s="81" t="str">
        <f t="shared" si="313"/>
        <v>X</v>
      </c>
      <c r="F393" s="18" t="s">
        <v>94</v>
      </c>
      <c r="G393" s="218">
        <v>1</v>
      </c>
      <c r="H393" s="18" t="str">
        <f t="shared" si="314"/>
        <v>XXX336/1</v>
      </c>
      <c r="I393" s="94" t="s">
        <v>28</v>
      </c>
      <c r="J393" s="83" t="s">
        <v>28</v>
      </c>
      <c r="K393" s="84">
        <v>0.26250000000000001</v>
      </c>
      <c r="L393" s="85">
        <v>0.2638888888888889</v>
      </c>
      <c r="M393" s="86" t="s">
        <v>84</v>
      </c>
      <c r="N393" s="85">
        <v>0.28194444444444444</v>
      </c>
      <c r="O393" s="86" t="s">
        <v>155</v>
      </c>
      <c r="P393" s="18" t="str">
        <f t="shared" si="315"/>
        <v>OK</v>
      </c>
      <c r="Q393" s="17">
        <f t="shared" si="316"/>
        <v>1.8055555555555547E-2</v>
      </c>
      <c r="R393" s="17">
        <f t="shared" si="317"/>
        <v>1.388888888888884E-3</v>
      </c>
      <c r="S393" s="17">
        <f t="shared" si="318"/>
        <v>1.9444444444444431E-2</v>
      </c>
      <c r="T393" s="17">
        <f t="shared" si="320"/>
        <v>1.7361111111111133E-2</v>
      </c>
      <c r="U393" s="18">
        <v>15.5</v>
      </c>
      <c r="V393" s="18">
        <f>INDEX('Počty dní'!F:J,MATCH(E393,'Počty dní'!H:H,0),4)</f>
        <v>47</v>
      </c>
      <c r="W393" s="88">
        <f t="shared" si="319"/>
        <v>728.5</v>
      </c>
      <c r="Z393" s="20"/>
      <c r="AA393" s="20"/>
    </row>
    <row r="394" spans="1:27" x14ac:dyDescent="0.25">
      <c r="A394" s="80">
        <v>431</v>
      </c>
      <c r="B394" s="18">
        <v>4131</v>
      </c>
      <c r="C394" s="18" t="s">
        <v>21</v>
      </c>
      <c r="D394" s="18"/>
      <c r="E394" s="81" t="str">
        <f t="shared" si="313"/>
        <v>X</v>
      </c>
      <c r="F394" s="18" t="s">
        <v>94</v>
      </c>
      <c r="G394" s="218">
        <v>4</v>
      </c>
      <c r="H394" s="18" t="str">
        <f t="shared" si="314"/>
        <v>XXX336/4</v>
      </c>
      <c r="I394" s="94" t="s">
        <v>28</v>
      </c>
      <c r="J394" s="83" t="s">
        <v>28</v>
      </c>
      <c r="K394" s="84">
        <v>0.28333333333333333</v>
      </c>
      <c r="L394" s="85">
        <v>0.28402777777777777</v>
      </c>
      <c r="M394" s="86" t="s">
        <v>155</v>
      </c>
      <c r="N394" s="85">
        <v>0.3034722222222222</v>
      </c>
      <c r="O394" s="86" t="s">
        <v>84</v>
      </c>
      <c r="P394" s="18" t="str">
        <f t="shared" si="315"/>
        <v>OK</v>
      </c>
      <c r="Q394" s="17">
        <f t="shared" si="316"/>
        <v>1.9444444444444431E-2</v>
      </c>
      <c r="R394" s="17">
        <f t="shared" si="317"/>
        <v>6.9444444444444198E-4</v>
      </c>
      <c r="S394" s="17">
        <f t="shared" si="318"/>
        <v>2.0138888888888873E-2</v>
      </c>
      <c r="T394" s="17">
        <f t="shared" si="320"/>
        <v>1.388888888888884E-3</v>
      </c>
      <c r="U394" s="18">
        <v>16</v>
      </c>
      <c r="V394" s="18">
        <f>INDEX('Počty dní'!F:J,MATCH(E394,'Počty dní'!H:H,0),4)</f>
        <v>47</v>
      </c>
      <c r="W394" s="88">
        <f t="shared" si="319"/>
        <v>752</v>
      </c>
      <c r="Z394" s="20"/>
      <c r="AA394" s="20"/>
    </row>
    <row r="395" spans="1:27" x14ac:dyDescent="0.25">
      <c r="A395" s="80">
        <v>431</v>
      </c>
      <c r="B395" s="18">
        <v>4131</v>
      </c>
      <c r="C395" s="18" t="s">
        <v>21</v>
      </c>
      <c r="D395" s="18"/>
      <c r="E395" s="81" t="str">
        <f t="shared" si="313"/>
        <v>X</v>
      </c>
      <c r="F395" s="18" t="s">
        <v>92</v>
      </c>
      <c r="G395" s="218">
        <v>11</v>
      </c>
      <c r="H395" s="18" t="str">
        <f t="shared" si="314"/>
        <v>XXX335/11</v>
      </c>
      <c r="I395" s="94" t="s">
        <v>28</v>
      </c>
      <c r="J395" s="83" t="s">
        <v>28</v>
      </c>
      <c r="K395" s="84">
        <v>0.41666666666666669</v>
      </c>
      <c r="L395" s="85">
        <v>0.41875000000000001</v>
      </c>
      <c r="M395" s="86" t="s">
        <v>84</v>
      </c>
      <c r="N395" s="85">
        <v>0.44722222222222219</v>
      </c>
      <c r="O395" s="18" t="s">
        <v>86</v>
      </c>
      <c r="P395" s="18" t="str">
        <f t="shared" si="315"/>
        <v>OK</v>
      </c>
      <c r="Q395" s="17">
        <f t="shared" si="316"/>
        <v>2.8472222222222177E-2</v>
      </c>
      <c r="R395" s="17">
        <f t="shared" si="317"/>
        <v>2.0833333333333259E-3</v>
      </c>
      <c r="S395" s="17">
        <f t="shared" si="318"/>
        <v>3.0555555555555503E-2</v>
      </c>
      <c r="T395" s="17">
        <f t="shared" si="320"/>
        <v>0.11319444444444449</v>
      </c>
      <c r="U395" s="18">
        <v>27.9</v>
      </c>
      <c r="V395" s="18">
        <f>INDEX('Počty dní'!F:J,MATCH(E395,'Počty dní'!H:H,0),4)</f>
        <v>47</v>
      </c>
      <c r="W395" s="88">
        <f t="shared" si="319"/>
        <v>1311.3</v>
      </c>
      <c r="Z395" s="20"/>
      <c r="AA395" s="20"/>
    </row>
    <row r="396" spans="1:27" x14ac:dyDescent="0.25">
      <c r="A396" s="80">
        <v>431</v>
      </c>
      <c r="B396" s="18">
        <v>4131</v>
      </c>
      <c r="C396" s="18" t="s">
        <v>21</v>
      </c>
      <c r="D396" s="18"/>
      <c r="E396" s="81" t="str">
        <f t="shared" si="313"/>
        <v>X</v>
      </c>
      <c r="F396" s="18" t="s">
        <v>92</v>
      </c>
      <c r="G396" s="218">
        <v>14</v>
      </c>
      <c r="H396" s="18" t="str">
        <f t="shared" si="314"/>
        <v>XXX335/14</v>
      </c>
      <c r="I396" s="94" t="s">
        <v>28</v>
      </c>
      <c r="J396" s="83" t="s">
        <v>28</v>
      </c>
      <c r="K396" s="84">
        <v>0.54999999999999993</v>
      </c>
      <c r="L396" s="85">
        <v>0.55208333333333337</v>
      </c>
      <c r="M396" s="18" t="s">
        <v>86</v>
      </c>
      <c r="N396" s="85">
        <v>0.57847222222222217</v>
      </c>
      <c r="O396" s="86" t="s">
        <v>84</v>
      </c>
      <c r="P396" s="18" t="str">
        <f t="shared" si="315"/>
        <v>OK</v>
      </c>
      <c r="Q396" s="17">
        <f t="shared" si="316"/>
        <v>2.6388888888888795E-2</v>
      </c>
      <c r="R396" s="17">
        <f t="shared" si="317"/>
        <v>2.083333333333437E-3</v>
      </c>
      <c r="S396" s="17">
        <f t="shared" si="318"/>
        <v>2.8472222222222232E-2</v>
      </c>
      <c r="T396" s="17">
        <f t="shared" si="320"/>
        <v>0.10277777777777775</v>
      </c>
      <c r="U396" s="18">
        <v>27.9</v>
      </c>
      <c r="V396" s="18">
        <f>INDEX('Počty dní'!F:J,MATCH(E396,'Počty dní'!H:H,0),4)</f>
        <v>47</v>
      </c>
      <c r="W396" s="88">
        <f t="shared" si="319"/>
        <v>1311.3</v>
      </c>
      <c r="Z396" s="20"/>
      <c r="AA396" s="20"/>
    </row>
    <row r="397" spans="1:27" x14ac:dyDescent="0.25">
      <c r="A397" s="80">
        <v>431</v>
      </c>
      <c r="B397" s="18">
        <v>4131</v>
      </c>
      <c r="C397" s="18" t="s">
        <v>21</v>
      </c>
      <c r="D397" s="18"/>
      <c r="E397" s="81" t="str">
        <f t="shared" si="313"/>
        <v>X</v>
      </c>
      <c r="F397" s="18" t="s">
        <v>92</v>
      </c>
      <c r="G397" s="218">
        <v>15</v>
      </c>
      <c r="H397" s="18" t="str">
        <f t="shared" si="314"/>
        <v>XXX335/15</v>
      </c>
      <c r="I397" s="94" t="s">
        <v>28</v>
      </c>
      <c r="J397" s="83" t="s">
        <v>28</v>
      </c>
      <c r="K397" s="84">
        <v>0.58333333333333337</v>
      </c>
      <c r="L397" s="85">
        <v>0.5854166666666667</v>
      </c>
      <c r="M397" s="86" t="s">
        <v>84</v>
      </c>
      <c r="N397" s="85">
        <v>0.62361111111111112</v>
      </c>
      <c r="O397" s="18" t="s">
        <v>83</v>
      </c>
      <c r="P397" s="18" t="str">
        <f t="shared" si="315"/>
        <v>OK</v>
      </c>
      <c r="Q397" s="17">
        <f t="shared" si="316"/>
        <v>3.819444444444442E-2</v>
      </c>
      <c r="R397" s="17">
        <f t="shared" si="317"/>
        <v>2.0833333333333259E-3</v>
      </c>
      <c r="S397" s="17">
        <f t="shared" si="318"/>
        <v>4.0277777777777746E-2</v>
      </c>
      <c r="T397" s="17">
        <f t="shared" si="320"/>
        <v>4.8611111111112049E-3</v>
      </c>
      <c r="U397" s="18">
        <v>35.9</v>
      </c>
      <c r="V397" s="18">
        <f>INDEX('Počty dní'!F:J,MATCH(E397,'Počty dní'!H:H,0),4)</f>
        <v>47</v>
      </c>
      <c r="W397" s="88">
        <f t="shared" si="319"/>
        <v>1687.3</v>
      </c>
      <c r="Z397" s="20"/>
      <c r="AA397" s="20"/>
    </row>
    <row r="398" spans="1:27" x14ac:dyDescent="0.25">
      <c r="A398" s="80">
        <v>431</v>
      </c>
      <c r="B398" s="18">
        <v>4131</v>
      </c>
      <c r="C398" s="18" t="s">
        <v>21</v>
      </c>
      <c r="D398" s="18"/>
      <c r="E398" s="81" t="str">
        <f t="shared" si="313"/>
        <v>X</v>
      </c>
      <c r="F398" s="18" t="s">
        <v>92</v>
      </c>
      <c r="G398" s="218">
        <v>18</v>
      </c>
      <c r="H398" s="18" t="str">
        <f t="shared" si="314"/>
        <v>XXX335/18</v>
      </c>
      <c r="I398" s="94" t="s">
        <v>28</v>
      </c>
      <c r="J398" s="83" t="s">
        <v>28</v>
      </c>
      <c r="K398" s="84">
        <v>0.62361111111111112</v>
      </c>
      <c r="L398" s="85">
        <v>0.625</v>
      </c>
      <c r="M398" s="18" t="s">
        <v>83</v>
      </c>
      <c r="N398" s="85">
        <v>0.66180555555555554</v>
      </c>
      <c r="O398" s="86" t="s">
        <v>84</v>
      </c>
      <c r="P398" s="18" t="str">
        <f t="shared" ref="P398" si="321">IF(M399=O398,"OK","POZOR")</f>
        <v>OK</v>
      </c>
      <c r="Q398" s="17">
        <f t="shared" ref="Q398" si="322">IF(ISNUMBER(G398),N398-L398,IF(F398="přejezd",N398-L398,0))</f>
        <v>3.6805555555555536E-2</v>
      </c>
      <c r="R398" s="17">
        <f t="shared" ref="R398" si="323">IF(ISNUMBER(G398),L398-K398,0)</f>
        <v>1.388888888888884E-3</v>
      </c>
      <c r="S398" s="17">
        <f t="shared" ref="S398" si="324">Q398+R398</f>
        <v>3.819444444444442E-2</v>
      </c>
      <c r="T398" s="17">
        <f t="shared" ref="T398" si="325">K398-N397</f>
        <v>0</v>
      </c>
      <c r="U398" s="18">
        <v>35.9</v>
      </c>
      <c r="V398" s="18">
        <f>INDEX('Počty dní'!F:J,MATCH(E398,'Počty dní'!H:H,0),4)</f>
        <v>47</v>
      </c>
      <c r="W398" s="88">
        <f t="shared" si="319"/>
        <v>1687.3</v>
      </c>
      <c r="Z398" s="20"/>
      <c r="AA398" s="20"/>
    </row>
    <row r="399" spans="1:27" x14ac:dyDescent="0.25">
      <c r="A399" s="80">
        <v>431</v>
      </c>
      <c r="B399" s="18">
        <v>4131</v>
      </c>
      <c r="C399" s="18" t="s">
        <v>21</v>
      </c>
      <c r="D399" s="18"/>
      <c r="E399" s="81" t="str">
        <f t="shared" si="313"/>
        <v>X</v>
      </c>
      <c r="F399" s="18" t="s">
        <v>82</v>
      </c>
      <c r="G399" s="218">
        <v>15</v>
      </c>
      <c r="H399" s="18" t="str">
        <f t="shared" si="314"/>
        <v>XXX334/15</v>
      </c>
      <c r="I399" s="94" t="s">
        <v>28</v>
      </c>
      <c r="J399" s="83" t="s">
        <v>28</v>
      </c>
      <c r="K399" s="84">
        <v>0.68888888888888899</v>
      </c>
      <c r="L399" s="85">
        <v>0.69097222222222221</v>
      </c>
      <c r="M399" s="86" t="s">
        <v>84</v>
      </c>
      <c r="N399" s="85">
        <v>0.69652777777777775</v>
      </c>
      <c r="O399" s="86" t="s">
        <v>88</v>
      </c>
      <c r="P399" s="18" t="str">
        <f t="shared" ref="P399" si="326">IF(M400=O399,"OK","POZOR")</f>
        <v>OK</v>
      </c>
      <c r="Q399" s="17">
        <f t="shared" ref="Q399:Q400" si="327">IF(ISNUMBER(G399),N399-L399,IF(F399="přejezd",N399-L399,0))</f>
        <v>5.5555555555555358E-3</v>
      </c>
      <c r="R399" s="17">
        <f t="shared" ref="R399:R400" si="328">IF(ISNUMBER(G399),L399-K399,0)</f>
        <v>2.0833333333332149E-3</v>
      </c>
      <c r="S399" s="17">
        <f t="shared" ref="S399:S400" si="329">Q399+R399</f>
        <v>7.6388888888887507E-3</v>
      </c>
      <c r="T399" s="17">
        <f t="shared" ref="T399:T400" si="330">K399-N398</f>
        <v>2.7083333333333459E-2</v>
      </c>
      <c r="U399" s="18">
        <v>5.3</v>
      </c>
      <c r="V399" s="18">
        <f>INDEX('Počty dní'!F:J,MATCH(E399,'Počty dní'!H:H,0),4)</f>
        <v>47</v>
      </c>
      <c r="W399" s="88">
        <f t="shared" si="319"/>
        <v>249.1</v>
      </c>
      <c r="Z399" s="20"/>
      <c r="AA399" s="20"/>
    </row>
    <row r="400" spans="1:27" ht="15.75" thickBot="1" x14ac:dyDescent="0.3">
      <c r="A400" s="80">
        <v>431</v>
      </c>
      <c r="B400" s="18">
        <v>4131</v>
      </c>
      <c r="C400" s="18" t="s">
        <v>21</v>
      </c>
      <c r="D400" s="18"/>
      <c r="E400" s="81" t="str">
        <f t="shared" si="313"/>
        <v>X</v>
      </c>
      <c r="F400" s="18" t="s">
        <v>82</v>
      </c>
      <c r="G400" s="218">
        <v>18</v>
      </c>
      <c r="H400" s="18" t="str">
        <f t="shared" si="314"/>
        <v>XXX334/18</v>
      </c>
      <c r="I400" s="94" t="s">
        <v>28</v>
      </c>
      <c r="J400" s="83" t="s">
        <v>28</v>
      </c>
      <c r="K400" s="84">
        <v>0.71736111111111101</v>
      </c>
      <c r="L400" s="85">
        <v>0.71875</v>
      </c>
      <c r="M400" s="86" t="s">
        <v>88</v>
      </c>
      <c r="N400" s="85">
        <v>0.72499999999999998</v>
      </c>
      <c r="O400" s="86" t="s">
        <v>84</v>
      </c>
      <c r="P400" s="18"/>
      <c r="Q400" s="17">
        <f t="shared" si="327"/>
        <v>6.2499999999999778E-3</v>
      </c>
      <c r="R400" s="17">
        <f t="shared" si="328"/>
        <v>1.388888888888995E-3</v>
      </c>
      <c r="S400" s="17">
        <f t="shared" si="329"/>
        <v>7.6388888888889728E-3</v>
      </c>
      <c r="T400" s="17">
        <f t="shared" si="330"/>
        <v>2.0833333333333259E-2</v>
      </c>
      <c r="U400" s="18">
        <v>5.3</v>
      </c>
      <c r="V400" s="18">
        <f>INDEX('Počty dní'!F:J,MATCH(E400,'Počty dní'!H:H,0),4)</f>
        <v>47</v>
      </c>
      <c r="W400" s="88">
        <f t="shared" si="319"/>
        <v>249.1</v>
      </c>
      <c r="Z400" s="20"/>
      <c r="AA400" s="20"/>
    </row>
    <row r="401" spans="1:27" ht="15.75" thickBot="1" x14ac:dyDescent="0.3">
      <c r="A401" s="69" t="str">
        <f ca="1">CONCATENATE(INDIRECT("R[-3]C[0]",FALSE),"celkem")</f>
        <v>431celkem</v>
      </c>
      <c r="B401" s="37"/>
      <c r="C401" s="37" t="str">
        <f ca="1">INDIRECT("R[-1]C[12]",FALSE)</f>
        <v>Třešť,,nám.</v>
      </c>
      <c r="D401" s="38"/>
      <c r="E401" s="37"/>
      <c r="F401" s="38"/>
      <c r="G401" s="219"/>
      <c r="H401" s="39"/>
      <c r="I401" s="40"/>
      <c r="J401" s="41" t="str">
        <f ca="1">INDIRECT("R[-2]C[0]",FALSE)</f>
        <v>S</v>
      </c>
      <c r="K401" s="42"/>
      <c r="L401" s="59"/>
      <c r="M401" s="43"/>
      <c r="N401" s="59"/>
      <c r="O401" s="44"/>
      <c r="P401" s="37"/>
      <c r="Q401" s="45">
        <f>SUM(Q391:Q400)</f>
        <v>0.25416666666666643</v>
      </c>
      <c r="R401" s="45">
        <f>SUM(R391:R400)</f>
        <v>1.5972222222222276E-2</v>
      </c>
      <c r="S401" s="45">
        <f>SUM(S391:S400)</f>
        <v>0.27013888888888871</v>
      </c>
      <c r="T401" s="45">
        <f>SUM(T391:T400)</f>
        <v>0.28958333333333353</v>
      </c>
      <c r="U401" s="46">
        <f>SUM(U391:U400)</f>
        <v>241.50000000000003</v>
      </c>
      <c r="V401" s="47"/>
      <c r="W401" s="48">
        <f>SUM(W391:W400)</f>
        <v>11350.5</v>
      </c>
      <c r="Z401" s="20"/>
      <c r="AA401" s="20"/>
    </row>
    <row r="402" spans="1:27" x14ac:dyDescent="0.25">
      <c r="A402" s="70"/>
      <c r="D402" s="49"/>
      <c r="F402" s="49"/>
      <c r="H402" s="50"/>
      <c r="I402" s="51"/>
      <c r="J402" s="52"/>
      <c r="K402" s="53"/>
      <c r="L402" s="60"/>
      <c r="M402" s="54"/>
      <c r="N402" s="60"/>
      <c r="O402" s="55"/>
      <c r="Q402" s="56"/>
      <c r="R402" s="56"/>
      <c r="S402" s="56"/>
      <c r="T402" s="56"/>
      <c r="U402" s="53"/>
      <c r="W402" s="53"/>
      <c r="Z402" s="20"/>
      <c r="AA402" s="20"/>
    </row>
    <row r="403" spans="1:27" ht="15.75" thickBot="1" x14ac:dyDescent="0.3">
      <c r="I403" s="20"/>
      <c r="J403" s="20"/>
      <c r="K403" s="20"/>
      <c r="Z403" s="20"/>
      <c r="AA403" s="20"/>
    </row>
    <row r="404" spans="1:27" x14ac:dyDescent="0.25">
      <c r="A404" s="72">
        <v>432</v>
      </c>
      <c r="B404" s="57">
        <v>4132</v>
      </c>
      <c r="C404" s="57" t="s">
        <v>21</v>
      </c>
      <c r="D404" s="57"/>
      <c r="E404" s="73" t="str">
        <f>CONCATENATE(C404,D404)</f>
        <v>X</v>
      </c>
      <c r="F404" s="57" t="s">
        <v>82</v>
      </c>
      <c r="G404" s="217">
        <v>2</v>
      </c>
      <c r="H404" s="57" t="str">
        <f>CONCATENATE(F404,"/",G404)</f>
        <v>XXX334/2</v>
      </c>
      <c r="I404" s="93" t="s">
        <v>28</v>
      </c>
      <c r="J404" s="75" t="s">
        <v>27</v>
      </c>
      <c r="K404" s="76">
        <v>0.17916666666666667</v>
      </c>
      <c r="L404" s="77">
        <v>0.18055555555555555</v>
      </c>
      <c r="M404" s="78" t="s">
        <v>88</v>
      </c>
      <c r="N404" s="77">
        <v>0.18680555555555556</v>
      </c>
      <c r="O404" s="78" t="s">
        <v>84</v>
      </c>
      <c r="P404" s="57" t="str">
        <f t="shared" ref="P404:P418" si="331">IF(M405=O404,"OK","POZOR")</f>
        <v>OK</v>
      </c>
      <c r="Q404" s="58">
        <f t="shared" ref="Q404:Q419" si="332">IF(ISNUMBER(G404),N404-L404,IF(F404="přejezd",N404-L404,0))</f>
        <v>6.2500000000000056E-3</v>
      </c>
      <c r="R404" s="58">
        <f t="shared" ref="R404:R419" si="333">IF(ISNUMBER(G404),L404-K404,0)</f>
        <v>1.388888888888884E-3</v>
      </c>
      <c r="S404" s="58">
        <f t="shared" ref="S404:S419" si="334">Q404+R404</f>
        <v>7.6388888888888895E-3</v>
      </c>
      <c r="T404" s="58"/>
      <c r="U404" s="57">
        <v>5.3</v>
      </c>
      <c r="V404" s="57">
        <f>INDEX('Počty dní'!F:J,MATCH(E404,'Počty dní'!H:H,0),4)</f>
        <v>47</v>
      </c>
      <c r="W404" s="79">
        <f>V404*U404</f>
        <v>249.1</v>
      </c>
      <c r="Z404" s="20"/>
      <c r="AA404" s="20"/>
    </row>
    <row r="405" spans="1:27" x14ac:dyDescent="0.25">
      <c r="A405" s="80">
        <v>432</v>
      </c>
      <c r="B405" s="18">
        <v>4132</v>
      </c>
      <c r="C405" s="18" t="s">
        <v>21</v>
      </c>
      <c r="D405" s="18"/>
      <c r="E405" s="81" t="str">
        <f t="shared" ref="E405:E419" si="335">CONCATENATE(C405,D405)</f>
        <v>X</v>
      </c>
      <c r="F405" s="18" t="s">
        <v>82</v>
      </c>
      <c r="G405" s="218">
        <v>1</v>
      </c>
      <c r="H405" s="18" t="str">
        <f t="shared" ref="H405:H419" si="336">CONCATENATE(F405,"/",G405)</f>
        <v>XXX334/1</v>
      </c>
      <c r="I405" s="94" t="s">
        <v>28</v>
      </c>
      <c r="J405" s="83" t="s">
        <v>27</v>
      </c>
      <c r="K405" s="84">
        <v>0.21041666666666667</v>
      </c>
      <c r="L405" s="85">
        <v>0.21180555555555555</v>
      </c>
      <c r="M405" s="86" t="s">
        <v>84</v>
      </c>
      <c r="N405" s="85">
        <v>0.21736111111111112</v>
      </c>
      <c r="O405" s="86" t="s">
        <v>88</v>
      </c>
      <c r="P405" s="18" t="str">
        <f t="shared" si="331"/>
        <v>OK</v>
      </c>
      <c r="Q405" s="17">
        <f t="shared" si="332"/>
        <v>5.5555555555555636E-3</v>
      </c>
      <c r="R405" s="17">
        <f t="shared" si="333"/>
        <v>1.388888888888884E-3</v>
      </c>
      <c r="S405" s="17">
        <f t="shared" si="334"/>
        <v>6.9444444444444475E-3</v>
      </c>
      <c r="T405" s="17">
        <f t="shared" ref="T405:T419" si="337">K405-N404</f>
        <v>2.361111111111111E-2</v>
      </c>
      <c r="U405" s="18">
        <v>5.3</v>
      </c>
      <c r="V405" s="18">
        <f>INDEX('Počty dní'!F:J,MATCH(E405,'Počty dní'!H:H,0),4)</f>
        <v>47</v>
      </c>
      <c r="W405" s="88">
        <f t="shared" ref="W405:W419" si="338">V405*U405</f>
        <v>249.1</v>
      </c>
      <c r="Z405" s="20"/>
      <c r="AA405" s="20"/>
    </row>
    <row r="406" spans="1:27" x14ac:dyDescent="0.25">
      <c r="A406" s="80">
        <v>432</v>
      </c>
      <c r="B406" s="18">
        <v>4132</v>
      </c>
      <c r="C406" s="18" t="s">
        <v>21</v>
      </c>
      <c r="D406" s="18"/>
      <c r="E406" s="81" t="str">
        <f>CONCATENATE(C406,D406)</f>
        <v>X</v>
      </c>
      <c r="F406" s="18" t="s">
        <v>82</v>
      </c>
      <c r="G406" s="218">
        <v>4</v>
      </c>
      <c r="H406" s="18" t="str">
        <f>CONCATENATE(F406,"/",G406)</f>
        <v>XXX334/4</v>
      </c>
      <c r="I406" s="94" t="s">
        <v>28</v>
      </c>
      <c r="J406" s="83" t="s">
        <v>27</v>
      </c>
      <c r="K406" s="84">
        <v>0.21736111111111112</v>
      </c>
      <c r="L406" s="85">
        <v>0.21875</v>
      </c>
      <c r="M406" s="86" t="s">
        <v>88</v>
      </c>
      <c r="N406" s="85">
        <v>0.22500000000000001</v>
      </c>
      <c r="O406" s="86" t="s">
        <v>84</v>
      </c>
      <c r="P406" s="18" t="str">
        <f t="shared" si="331"/>
        <v>OK</v>
      </c>
      <c r="Q406" s="17">
        <f t="shared" si="332"/>
        <v>6.2500000000000056E-3</v>
      </c>
      <c r="R406" s="17">
        <f t="shared" si="333"/>
        <v>1.388888888888884E-3</v>
      </c>
      <c r="S406" s="17">
        <f t="shared" si="334"/>
        <v>7.6388888888888895E-3</v>
      </c>
      <c r="T406" s="17">
        <f t="shared" si="337"/>
        <v>0</v>
      </c>
      <c r="U406" s="18">
        <v>5.3</v>
      </c>
      <c r="V406" s="18">
        <f>INDEX('Počty dní'!F:J,MATCH(E406,'Počty dní'!H:H,0),4)</f>
        <v>47</v>
      </c>
      <c r="W406" s="88">
        <f>V406*U406</f>
        <v>249.1</v>
      </c>
      <c r="Z406" s="20"/>
      <c r="AA406" s="20"/>
    </row>
    <row r="407" spans="1:27" x14ac:dyDescent="0.25">
      <c r="A407" s="80">
        <v>432</v>
      </c>
      <c r="B407" s="18">
        <v>4132</v>
      </c>
      <c r="C407" s="18" t="s">
        <v>21</v>
      </c>
      <c r="D407" s="18"/>
      <c r="E407" s="81" t="str">
        <f>CONCATENATE(C407,D407)</f>
        <v>X</v>
      </c>
      <c r="F407" s="18" t="s">
        <v>82</v>
      </c>
      <c r="G407" s="218">
        <v>3</v>
      </c>
      <c r="H407" s="18" t="str">
        <f>CONCATENATE(F407,"/",G407)</f>
        <v>XXX334/3</v>
      </c>
      <c r="I407" s="94" t="s">
        <v>28</v>
      </c>
      <c r="J407" s="83" t="s">
        <v>27</v>
      </c>
      <c r="K407" s="84">
        <v>0.27291666666666664</v>
      </c>
      <c r="L407" s="85">
        <v>0.27430555555555552</v>
      </c>
      <c r="M407" s="86" t="s">
        <v>84</v>
      </c>
      <c r="N407" s="85">
        <v>0.27986111111111112</v>
      </c>
      <c r="O407" s="86" t="s">
        <v>88</v>
      </c>
      <c r="P407" s="18" t="str">
        <f t="shared" si="331"/>
        <v>OK</v>
      </c>
      <c r="Q407" s="17">
        <f t="shared" si="332"/>
        <v>5.5555555555555913E-3</v>
      </c>
      <c r="R407" s="17">
        <f t="shared" si="333"/>
        <v>1.388888888888884E-3</v>
      </c>
      <c r="S407" s="17">
        <f t="shared" si="334"/>
        <v>6.9444444444444753E-3</v>
      </c>
      <c r="T407" s="17">
        <f t="shared" si="337"/>
        <v>4.7916666666666635E-2</v>
      </c>
      <c r="U407" s="18">
        <v>5.3</v>
      </c>
      <c r="V407" s="18">
        <f>INDEX('Počty dní'!F:J,MATCH(E407,'Počty dní'!H:H,0),4)</f>
        <v>47</v>
      </c>
      <c r="W407" s="88">
        <f>V407*U407</f>
        <v>249.1</v>
      </c>
      <c r="Z407" s="20"/>
      <c r="AA407" s="20"/>
    </row>
    <row r="408" spans="1:27" x14ac:dyDescent="0.25">
      <c r="A408" s="80">
        <v>432</v>
      </c>
      <c r="B408" s="18">
        <v>4132</v>
      </c>
      <c r="C408" s="18" t="s">
        <v>21</v>
      </c>
      <c r="D408" s="18"/>
      <c r="E408" s="81" t="str">
        <f>CONCATENATE(C408,D408)</f>
        <v>X</v>
      </c>
      <c r="F408" s="18" t="s">
        <v>82</v>
      </c>
      <c r="G408" s="218">
        <v>6</v>
      </c>
      <c r="H408" s="18" t="str">
        <f>CONCATENATE(F408,"/",G408)</f>
        <v>XXX334/6</v>
      </c>
      <c r="I408" s="94" t="s">
        <v>28</v>
      </c>
      <c r="J408" s="83" t="s">
        <v>27</v>
      </c>
      <c r="K408" s="84">
        <v>0.27986111111111112</v>
      </c>
      <c r="L408" s="85">
        <v>0.28125</v>
      </c>
      <c r="M408" s="86" t="s">
        <v>88</v>
      </c>
      <c r="N408" s="85">
        <v>0.28750000000000003</v>
      </c>
      <c r="O408" s="86" t="s">
        <v>84</v>
      </c>
      <c r="P408" s="18" t="str">
        <f t="shared" si="331"/>
        <v>OK</v>
      </c>
      <c r="Q408" s="17">
        <f t="shared" si="332"/>
        <v>6.2500000000000333E-3</v>
      </c>
      <c r="R408" s="17">
        <f t="shared" si="333"/>
        <v>1.388888888888884E-3</v>
      </c>
      <c r="S408" s="17">
        <f t="shared" si="334"/>
        <v>7.6388888888889173E-3</v>
      </c>
      <c r="T408" s="17">
        <f t="shared" si="337"/>
        <v>0</v>
      </c>
      <c r="U408" s="18">
        <v>5.3</v>
      </c>
      <c r="V408" s="18">
        <f>INDEX('Počty dní'!F:J,MATCH(E408,'Počty dní'!H:H,0),4)</f>
        <v>47</v>
      </c>
      <c r="W408" s="88">
        <f>V408*U408</f>
        <v>249.1</v>
      </c>
      <c r="Z408" s="20"/>
      <c r="AA408" s="20"/>
    </row>
    <row r="409" spans="1:27" x14ac:dyDescent="0.25">
      <c r="A409" s="80">
        <v>432</v>
      </c>
      <c r="B409" s="18">
        <v>4132</v>
      </c>
      <c r="C409" s="18" t="s">
        <v>21</v>
      </c>
      <c r="D409" s="18"/>
      <c r="E409" s="81" t="str">
        <f t="shared" ref="E409:E418" si="339">CONCATENATE(C409,D409)</f>
        <v>X</v>
      </c>
      <c r="F409" s="18" t="s">
        <v>97</v>
      </c>
      <c r="G409" s="218">
        <v>20</v>
      </c>
      <c r="H409" s="18" t="str">
        <f t="shared" ref="H409:H418" si="340">CONCATENATE(F409,"/",G409)</f>
        <v>XXX330/20</v>
      </c>
      <c r="I409" s="94" t="s">
        <v>27</v>
      </c>
      <c r="J409" s="83" t="s">
        <v>27</v>
      </c>
      <c r="K409" s="84">
        <v>0.39374999999999999</v>
      </c>
      <c r="L409" s="85">
        <v>0.39583333333333331</v>
      </c>
      <c r="M409" s="86" t="s">
        <v>84</v>
      </c>
      <c r="N409" s="85">
        <v>0.41319444444444442</v>
      </c>
      <c r="O409" s="86" t="s">
        <v>26</v>
      </c>
      <c r="P409" s="18" t="str">
        <f t="shared" si="331"/>
        <v>OK</v>
      </c>
      <c r="Q409" s="17">
        <f t="shared" si="332"/>
        <v>1.7361111111111105E-2</v>
      </c>
      <c r="R409" s="17">
        <f t="shared" si="333"/>
        <v>2.0833333333333259E-3</v>
      </c>
      <c r="S409" s="17">
        <f t="shared" si="334"/>
        <v>1.9444444444444431E-2</v>
      </c>
      <c r="T409" s="17">
        <f t="shared" si="337"/>
        <v>0.10624999999999996</v>
      </c>
      <c r="U409" s="18">
        <v>17.399999999999999</v>
      </c>
      <c r="V409" s="18">
        <f>INDEX('Počty dní'!F:J,MATCH(E409,'Počty dní'!H:H,0),4)</f>
        <v>47</v>
      </c>
      <c r="W409" s="88">
        <f t="shared" ref="W409:W418" si="341">V409*U409</f>
        <v>817.8</v>
      </c>
      <c r="Z409" s="20"/>
      <c r="AA409" s="20"/>
    </row>
    <row r="410" spans="1:27" x14ac:dyDescent="0.25">
      <c r="A410" s="80">
        <v>432</v>
      </c>
      <c r="B410" s="18">
        <v>4132</v>
      </c>
      <c r="C410" s="18" t="s">
        <v>21</v>
      </c>
      <c r="D410" s="18"/>
      <c r="E410" s="81" t="str">
        <f t="shared" si="339"/>
        <v>X</v>
      </c>
      <c r="F410" s="18" t="s">
        <v>97</v>
      </c>
      <c r="G410" s="218">
        <v>19</v>
      </c>
      <c r="H410" s="18" t="str">
        <f t="shared" si="340"/>
        <v>XXX330/19</v>
      </c>
      <c r="I410" s="94" t="s">
        <v>27</v>
      </c>
      <c r="J410" s="83" t="s">
        <v>27</v>
      </c>
      <c r="K410" s="84">
        <v>0.49791666666666662</v>
      </c>
      <c r="L410" s="85">
        <v>0.50138888888888888</v>
      </c>
      <c r="M410" s="86" t="s">
        <v>26</v>
      </c>
      <c r="N410" s="85">
        <v>0.51874999999999993</v>
      </c>
      <c r="O410" s="86" t="s">
        <v>84</v>
      </c>
      <c r="P410" s="18" t="str">
        <f t="shared" si="331"/>
        <v>OK</v>
      </c>
      <c r="Q410" s="17">
        <f t="shared" si="332"/>
        <v>1.7361111111111049E-2</v>
      </c>
      <c r="R410" s="17">
        <f t="shared" si="333"/>
        <v>3.4722222222222654E-3</v>
      </c>
      <c r="S410" s="17">
        <f t="shared" si="334"/>
        <v>2.0833333333333315E-2</v>
      </c>
      <c r="T410" s="17">
        <f t="shared" si="337"/>
        <v>8.4722222222222199E-2</v>
      </c>
      <c r="U410" s="18">
        <v>17.399999999999999</v>
      </c>
      <c r="V410" s="18">
        <f>INDEX('Počty dní'!F:J,MATCH(E410,'Počty dní'!H:H,0),4)</f>
        <v>47</v>
      </c>
      <c r="W410" s="88">
        <f t="shared" si="341"/>
        <v>817.8</v>
      </c>
      <c r="Z410" s="20"/>
      <c r="AA410" s="20"/>
    </row>
    <row r="411" spans="1:27" x14ac:dyDescent="0.25">
      <c r="A411" s="80">
        <v>432</v>
      </c>
      <c r="B411" s="18">
        <v>4132</v>
      </c>
      <c r="C411" s="18" t="s">
        <v>21</v>
      </c>
      <c r="D411" s="18"/>
      <c r="E411" s="81" t="str">
        <f t="shared" si="339"/>
        <v>X</v>
      </c>
      <c r="F411" s="18" t="s">
        <v>82</v>
      </c>
      <c r="G411" s="218">
        <v>9</v>
      </c>
      <c r="H411" s="18" t="str">
        <f t="shared" si="340"/>
        <v>XXX334/9</v>
      </c>
      <c r="I411" s="94" t="s">
        <v>28</v>
      </c>
      <c r="J411" s="83" t="s">
        <v>27</v>
      </c>
      <c r="K411" s="84">
        <v>0.56388888888888888</v>
      </c>
      <c r="L411" s="85">
        <v>0.56597222222222221</v>
      </c>
      <c r="M411" s="86" t="s">
        <v>84</v>
      </c>
      <c r="N411" s="85">
        <v>0.57152777777777775</v>
      </c>
      <c r="O411" s="86" t="s">
        <v>88</v>
      </c>
      <c r="P411" s="18" t="str">
        <f t="shared" si="331"/>
        <v>OK</v>
      </c>
      <c r="Q411" s="17">
        <f t="shared" si="332"/>
        <v>5.5555555555555358E-3</v>
      </c>
      <c r="R411" s="17">
        <f t="shared" si="333"/>
        <v>2.0833333333333259E-3</v>
      </c>
      <c r="S411" s="17">
        <f t="shared" si="334"/>
        <v>7.6388888888888618E-3</v>
      </c>
      <c r="T411" s="17">
        <f t="shared" si="337"/>
        <v>4.5138888888888951E-2</v>
      </c>
      <c r="U411" s="18">
        <v>5.3</v>
      </c>
      <c r="V411" s="18">
        <f>INDEX('Počty dní'!F:J,MATCH(E411,'Počty dní'!H:H,0),4)</f>
        <v>47</v>
      </c>
      <c r="W411" s="88">
        <f t="shared" si="341"/>
        <v>249.1</v>
      </c>
      <c r="Z411" s="20"/>
      <c r="AA411" s="20"/>
    </row>
    <row r="412" spans="1:27" x14ac:dyDescent="0.25">
      <c r="A412" s="80">
        <v>432</v>
      </c>
      <c r="B412" s="18">
        <v>4132</v>
      </c>
      <c r="C412" s="18" t="s">
        <v>21</v>
      </c>
      <c r="D412" s="18"/>
      <c r="E412" s="81" t="str">
        <f t="shared" si="339"/>
        <v>X</v>
      </c>
      <c r="F412" s="18" t="s">
        <v>82</v>
      </c>
      <c r="G412" s="218">
        <v>12</v>
      </c>
      <c r="H412" s="18" t="str">
        <f t="shared" si="340"/>
        <v>XXX334/12</v>
      </c>
      <c r="I412" s="94" t="s">
        <v>28</v>
      </c>
      <c r="J412" s="83" t="s">
        <v>27</v>
      </c>
      <c r="K412" s="84">
        <v>0.57152777777777775</v>
      </c>
      <c r="L412" s="85">
        <v>0.57291666666666663</v>
      </c>
      <c r="M412" s="86" t="s">
        <v>88</v>
      </c>
      <c r="N412" s="85">
        <v>0.57916666666666672</v>
      </c>
      <c r="O412" s="86" t="s">
        <v>84</v>
      </c>
      <c r="P412" s="18" t="str">
        <f t="shared" si="331"/>
        <v>OK</v>
      </c>
      <c r="Q412" s="17">
        <f t="shared" si="332"/>
        <v>6.2500000000000888E-3</v>
      </c>
      <c r="R412" s="17">
        <f t="shared" si="333"/>
        <v>1.388888888888884E-3</v>
      </c>
      <c r="S412" s="17">
        <f t="shared" si="334"/>
        <v>7.6388888888889728E-3</v>
      </c>
      <c r="T412" s="17">
        <f t="shared" si="337"/>
        <v>0</v>
      </c>
      <c r="U412" s="18">
        <v>5.3</v>
      </c>
      <c r="V412" s="18">
        <f>INDEX('Počty dní'!F:J,MATCH(E412,'Počty dní'!H:H,0),4)</f>
        <v>47</v>
      </c>
      <c r="W412" s="88">
        <f t="shared" si="341"/>
        <v>249.1</v>
      </c>
      <c r="Z412" s="20"/>
      <c r="AA412" s="20"/>
    </row>
    <row r="413" spans="1:27" x14ac:dyDescent="0.25">
      <c r="A413" s="80">
        <v>432</v>
      </c>
      <c r="B413" s="18">
        <v>4132</v>
      </c>
      <c r="C413" s="18" t="s">
        <v>21</v>
      </c>
      <c r="D413" s="18"/>
      <c r="E413" s="81" t="str">
        <f>CONCATENATE(C413,D413)</f>
        <v>X</v>
      </c>
      <c r="F413" s="18" t="s">
        <v>82</v>
      </c>
      <c r="G413" s="218">
        <v>11</v>
      </c>
      <c r="H413" s="18" t="str">
        <f>CONCATENATE(F413,"/",G413)</f>
        <v>XXX334/11</v>
      </c>
      <c r="I413" s="94" t="s">
        <v>28</v>
      </c>
      <c r="J413" s="83" t="s">
        <v>27</v>
      </c>
      <c r="K413" s="84">
        <v>0.60555555555555551</v>
      </c>
      <c r="L413" s="85">
        <v>0.60763888888888895</v>
      </c>
      <c r="M413" s="86" t="s">
        <v>84</v>
      </c>
      <c r="N413" s="85">
        <v>0.61319444444444449</v>
      </c>
      <c r="O413" s="86" t="s">
        <v>88</v>
      </c>
      <c r="P413" s="18" t="str">
        <f t="shared" si="331"/>
        <v>OK</v>
      </c>
      <c r="Q413" s="17">
        <f t="shared" si="332"/>
        <v>5.5555555555555358E-3</v>
      </c>
      <c r="R413" s="17">
        <f t="shared" si="333"/>
        <v>2.083333333333437E-3</v>
      </c>
      <c r="S413" s="17">
        <f t="shared" si="334"/>
        <v>7.6388888888889728E-3</v>
      </c>
      <c r="T413" s="17">
        <f t="shared" si="337"/>
        <v>2.6388888888888795E-2</v>
      </c>
      <c r="U413" s="18">
        <v>5.3</v>
      </c>
      <c r="V413" s="18">
        <f>INDEX('Počty dní'!F:J,MATCH(E413,'Počty dní'!H:H,0),4)</f>
        <v>47</v>
      </c>
      <c r="W413" s="88">
        <f>V413*U413</f>
        <v>249.1</v>
      </c>
      <c r="Z413" s="20"/>
      <c r="AA413" s="20"/>
    </row>
    <row r="414" spans="1:27" x14ac:dyDescent="0.25">
      <c r="A414" s="80">
        <v>432</v>
      </c>
      <c r="B414" s="18">
        <v>4132</v>
      </c>
      <c r="C414" s="18" t="s">
        <v>21</v>
      </c>
      <c r="D414" s="18"/>
      <c r="E414" s="81" t="str">
        <f>CONCATENATE(C414,D414)</f>
        <v>X</v>
      </c>
      <c r="F414" s="18" t="s">
        <v>82</v>
      </c>
      <c r="G414" s="218">
        <v>14</v>
      </c>
      <c r="H414" s="18" t="str">
        <f>CONCATENATE(F414,"/",G414)</f>
        <v>XXX334/14</v>
      </c>
      <c r="I414" s="94" t="s">
        <v>28</v>
      </c>
      <c r="J414" s="83" t="s">
        <v>27</v>
      </c>
      <c r="K414" s="84">
        <v>0.63402777777777775</v>
      </c>
      <c r="L414" s="85">
        <v>0.63541666666666663</v>
      </c>
      <c r="M414" s="86" t="s">
        <v>88</v>
      </c>
      <c r="N414" s="85">
        <v>0.64166666666666672</v>
      </c>
      <c r="O414" s="86" t="s">
        <v>84</v>
      </c>
      <c r="P414" s="18" t="str">
        <f t="shared" si="331"/>
        <v>OK</v>
      </c>
      <c r="Q414" s="17">
        <f t="shared" si="332"/>
        <v>6.2500000000000888E-3</v>
      </c>
      <c r="R414" s="17">
        <f t="shared" si="333"/>
        <v>1.388888888888884E-3</v>
      </c>
      <c r="S414" s="17">
        <f t="shared" si="334"/>
        <v>7.6388888888889728E-3</v>
      </c>
      <c r="T414" s="17">
        <f t="shared" si="337"/>
        <v>2.0833333333333259E-2</v>
      </c>
      <c r="U414" s="18">
        <v>5.3</v>
      </c>
      <c r="V414" s="18">
        <f>INDEX('Počty dní'!F:J,MATCH(E414,'Počty dní'!H:H,0),4)</f>
        <v>47</v>
      </c>
      <c r="W414" s="88">
        <f>V414*U414</f>
        <v>249.1</v>
      </c>
      <c r="Z414" s="20"/>
      <c r="AA414" s="20"/>
    </row>
    <row r="415" spans="1:27" x14ac:dyDescent="0.25">
      <c r="A415" s="80">
        <v>432</v>
      </c>
      <c r="B415" s="18">
        <v>4132</v>
      </c>
      <c r="C415" s="18" t="s">
        <v>21</v>
      </c>
      <c r="D415" s="18"/>
      <c r="E415" s="81" t="str">
        <f>CONCATENATE(C415,D415)</f>
        <v>X</v>
      </c>
      <c r="F415" s="18" t="s">
        <v>82</v>
      </c>
      <c r="G415" s="218">
        <v>13</v>
      </c>
      <c r="H415" s="18" t="str">
        <f>CONCATENATE(F415,"/",G415)</f>
        <v>XXX334/13</v>
      </c>
      <c r="I415" s="94" t="s">
        <v>28</v>
      </c>
      <c r="J415" s="83" t="s">
        <v>27</v>
      </c>
      <c r="K415" s="84">
        <v>0.64722222222222225</v>
      </c>
      <c r="L415" s="85">
        <v>0.64930555555555558</v>
      </c>
      <c r="M415" s="86" t="s">
        <v>84</v>
      </c>
      <c r="N415" s="85">
        <v>0.65486111111111112</v>
      </c>
      <c r="O415" s="86" t="s">
        <v>88</v>
      </c>
      <c r="P415" s="18" t="str">
        <f t="shared" si="331"/>
        <v>OK</v>
      </c>
      <c r="Q415" s="17">
        <f t="shared" si="332"/>
        <v>5.5555555555555358E-3</v>
      </c>
      <c r="R415" s="17">
        <f t="shared" si="333"/>
        <v>2.0833333333333259E-3</v>
      </c>
      <c r="S415" s="17">
        <f t="shared" si="334"/>
        <v>7.6388888888888618E-3</v>
      </c>
      <c r="T415" s="17">
        <f t="shared" si="337"/>
        <v>5.5555555555555358E-3</v>
      </c>
      <c r="U415" s="18">
        <v>5.3</v>
      </c>
      <c r="V415" s="18">
        <f>INDEX('Počty dní'!F:J,MATCH(E415,'Počty dní'!H:H,0),4)</f>
        <v>47</v>
      </c>
      <c r="W415" s="88">
        <f>V415*U415</f>
        <v>249.1</v>
      </c>
      <c r="Z415" s="20"/>
      <c r="AA415" s="20"/>
    </row>
    <row r="416" spans="1:27" x14ac:dyDescent="0.25">
      <c r="A416" s="80">
        <v>432</v>
      </c>
      <c r="B416" s="18">
        <v>4132</v>
      </c>
      <c r="C416" s="18" t="s">
        <v>21</v>
      </c>
      <c r="D416" s="18"/>
      <c r="E416" s="81" t="str">
        <f>CONCATENATE(C416,D416)</f>
        <v>X</v>
      </c>
      <c r="F416" s="18" t="s">
        <v>82</v>
      </c>
      <c r="G416" s="218">
        <v>16</v>
      </c>
      <c r="H416" s="18" t="str">
        <f>CONCATENATE(F416,"/",G416)</f>
        <v>XXX334/16</v>
      </c>
      <c r="I416" s="94" t="s">
        <v>28</v>
      </c>
      <c r="J416" s="83" t="s">
        <v>27</v>
      </c>
      <c r="K416" s="84">
        <v>0.65486111111111112</v>
      </c>
      <c r="L416" s="85">
        <v>0.65625</v>
      </c>
      <c r="M416" s="86" t="s">
        <v>88</v>
      </c>
      <c r="N416" s="85">
        <v>0.66249999999999998</v>
      </c>
      <c r="O416" s="86" t="s">
        <v>84</v>
      </c>
      <c r="P416" s="18" t="str">
        <f t="shared" si="331"/>
        <v>OK</v>
      </c>
      <c r="Q416" s="17">
        <f t="shared" si="332"/>
        <v>6.2499999999999778E-3</v>
      </c>
      <c r="R416" s="17">
        <f t="shared" si="333"/>
        <v>1.388888888888884E-3</v>
      </c>
      <c r="S416" s="17">
        <f t="shared" si="334"/>
        <v>7.6388888888888618E-3</v>
      </c>
      <c r="T416" s="17">
        <f t="shared" si="337"/>
        <v>0</v>
      </c>
      <c r="U416" s="18">
        <v>5.3</v>
      </c>
      <c r="V416" s="18">
        <f>INDEX('Počty dní'!F:J,MATCH(E416,'Počty dní'!H:H,0),4)</f>
        <v>47</v>
      </c>
      <c r="W416" s="88">
        <f>V416*U416</f>
        <v>249.1</v>
      </c>
      <c r="Z416" s="20"/>
      <c r="AA416" s="20"/>
    </row>
    <row r="417" spans="1:27" x14ac:dyDescent="0.25">
      <c r="A417" s="80">
        <v>432</v>
      </c>
      <c r="B417" s="18">
        <v>4132</v>
      </c>
      <c r="C417" s="18" t="s">
        <v>21</v>
      </c>
      <c r="D417" s="18"/>
      <c r="E417" s="81" t="str">
        <f t="shared" si="339"/>
        <v>X</v>
      </c>
      <c r="F417" s="18" t="s">
        <v>92</v>
      </c>
      <c r="G417" s="218">
        <v>19</v>
      </c>
      <c r="H417" s="18" t="str">
        <f t="shared" si="340"/>
        <v>XXX335/19</v>
      </c>
      <c r="I417" s="94" t="s">
        <v>28</v>
      </c>
      <c r="J417" s="83" t="s">
        <v>27</v>
      </c>
      <c r="K417" s="84">
        <v>0.66666666666666663</v>
      </c>
      <c r="L417" s="85">
        <v>0.66875000000000007</v>
      </c>
      <c r="M417" s="86" t="s">
        <v>84</v>
      </c>
      <c r="N417" s="85">
        <v>0.70694444444444438</v>
      </c>
      <c r="O417" s="18" t="s">
        <v>83</v>
      </c>
      <c r="P417" s="18" t="str">
        <f t="shared" si="331"/>
        <v>OK</v>
      </c>
      <c r="Q417" s="17">
        <f t="shared" si="332"/>
        <v>3.8194444444444309E-2</v>
      </c>
      <c r="R417" s="17">
        <f t="shared" si="333"/>
        <v>2.083333333333437E-3</v>
      </c>
      <c r="S417" s="17">
        <f t="shared" si="334"/>
        <v>4.0277777777777746E-2</v>
      </c>
      <c r="T417" s="17">
        <f t="shared" si="337"/>
        <v>4.1666666666666519E-3</v>
      </c>
      <c r="U417" s="18">
        <v>35.9</v>
      </c>
      <c r="V417" s="18">
        <f>INDEX('Počty dní'!F:J,MATCH(E417,'Počty dní'!H:H,0),4)</f>
        <v>47</v>
      </c>
      <c r="W417" s="88">
        <f t="shared" si="341"/>
        <v>1687.3</v>
      </c>
      <c r="Z417" s="20"/>
      <c r="AA417" s="20"/>
    </row>
    <row r="418" spans="1:27" x14ac:dyDescent="0.25">
      <c r="A418" s="80">
        <v>432</v>
      </c>
      <c r="B418" s="18">
        <v>4132</v>
      </c>
      <c r="C418" s="18" t="s">
        <v>21</v>
      </c>
      <c r="D418" s="18"/>
      <c r="E418" s="81" t="str">
        <f t="shared" si="339"/>
        <v>X</v>
      </c>
      <c r="F418" s="18" t="s">
        <v>92</v>
      </c>
      <c r="G418" s="218">
        <v>20</v>
      </c>
      <c r="H418" s="18" t="str">
        <f t="shared" si="340"/>
        <v>XXX335/20</v>
      </c>
      <c r="I418" s="94" t="s">
        <v>28</v>
      </c>
      <c r="J418" s="83" t="s">
        <v>27</v>
      </c>
      <c r="K418" s="84">
        <v>0.70694444444444438</v>
      </c>
      <c r="L418" s="85">
        <v>0.70833333333333337</v>
      </c>
      <c r="M418" s="18" t="s">
        <v>83</v>
      </c>
      <c r="N418" s="85">
        <v>0.74513888888888891</v>
      </c>
      <c r="O418" s="86" t="s">
        <v>84</v>
      </c>
      <c r="P418" s="18" t="str">
        <f t="shared" si="331"/>
        <v>OK</v>
      </c>
      <c r="Q418" s="17">
        <f t="shared" si="332"/>
        <v>3.6805555555555536E-2</v>
      </c>
      <c r="R418" s="17">
        <f t="shared" si="333"/>
        <v>1.388888888888995E-3</v>
      </c>
      <c r="S418" s="17">
        <f t="shared" si="334"/>
        <v>3.8194444444444531E-2</v>
      </c>
      <c r="T418" s="17">
        <f t="shared" si="337"/>
        <v>0</v>
      </c>
      <c r="U418" s="18">
        <v>35.9</v>
      </c>
      <c r="V418" s="18">
        <f>INDEX('Počty dní'!F:J,MATCH(E418,'Počty dní'!H:H,0),4)</f>
        <v>47</v>
      </c>
      <c r="W418" s="88">
        <f t="shared" si="341"/>
        <v>1687.3</v>
      </c>
      <c r="Z418" s="20"/>
      <c r="AA418" s="20"/>
    </row>
    <row r="419" spans="1:27" ht="15.75" thickBot="1" x14ac:dyDescent="0.3">
      <c r="A419" s="80">
        <v>432</v>
      </c>
      <c r="B419" s="18">
        <v>4132</v>
      </c>
      <c r="C419" s="18" t="s">
        <v>21</v>
      </c>
      <c r="D419" s="18"/>
      <c r="E419" s="81" t="str">
        <f t="shared" si="335"/>
        <v>X</v>
      </c>
      <c r="F419" s="18" t="s">
        <v>82</v>
      </c>
      <c r="G419" s="218">
        <v>17</v>
      </c>
      <c r="H419" s="18" t="str">
        <f t="shared" si="336"/>
        <v>XXX334/17</v>
      </c>
      <c r="I419" s="94" t="s">
        <v>28</v>
      </c>
      <c r="J419" s="83" t="s">
        <v>27</v>
      </c>
      <c r="K419" s="84">
        <v>0.77222222222222225</v>
      </c>
      <c r="L419" s="85">
        <v>0.77430555555555547</v>
      </c>
      <c r="M419" s="86" t="s">
        <v>84</v>
      </c>
      <c r="N419" s="85">
        <v>0.77986111111111101</v>
      </c>
      <c r="O419" s="86" t="s">
        <v>88</v>
      </c>
      <c r="P419" s="18"/>
      <c r="Q419" s="17">
        <f t="shared" si="332"/>
        <v>5.5555555555555358E-3</v>
      </c>
      <c r="R419" s="17">
        <f t="shared" si="333"/>
        <v>2.0833333333332149E-3</v>
      </c>
      <c r="S419" s="17">
        <f t="shared" si="334"/>
        <v>7.6388888888887507E-3</v>
      </c>
      <c r="T419" s="17">
        <f t="shared" si="337"/>
        <v>2.7083333333333348E-2</v>
      </c>
      <c r="U419" s="18">
        <v>5.3</v>
      </c>
      <c r="V419" s="18">
        <f>INDEX('Počty dní'!F:J,MATCH(E419,'Počty dní'!H:H,0),4)</f>
        <v>47</v>
      </c>
      <c r="W419" s="88">
        <f t="shared" si="338"/>
        <v>249.1</v>
      </c>
      <c r="Z419" s="20"/>
      <c r="AA419" s="20"/>
    </row>
    <row r="420" spans="1:27" ht="15.75" thickBot="1" x14ac:dyDescent="0.3">
      <c r="A420" s="69" t="str">
        <f ca="1">CONCATENATE(INDIRECT("R[-3]C[0]",FALSE),"celkem")</f>
        <v>432celkem</v>
      </c>
      <c r="B420" s="37"/>
      <c r="C420" s="37" t="str">
        <f ca="1">INDIRECT("R[-1]C[12]",FALSE)</f>
        <v>Růžená</v>
      </c>
      <c r="D420" s="38"/>
      <c r="E420" s="37"/>
      <c r="F420" s="38"/>
      <c r="G420" s="219"/>
      <c r="H420" s="39"/>
      <c r="I420" s="40"/>
      <c r="J420" s="41" t="str">
        <f ca="1">INDIRECT("R[-2]C[0]",FALSE)</f>
        <v>V</v>
      </c>
      <c r="K420" s="42"/>
      <c r="L420" s="59"/>
      <c r="M420" s="43"/>
      <c r="N420" s="59"/>
      <c r="O420" s="44"/>
      <c r="P420" s="37"/>
      <c r="Q420" s="45">
        <f>SUM(Q404:Q419)</f>
        <v>0.1805555555555555</v>
      </c>
      <c r="R420" s="45">
        <f>SUM(R404:R419)</f>
        <v>2.8472222222222399E-2</v>
      </c>
      <c r="S420" s="45">
        <f>SUM(S404:S419)</f>
        <v>0.2090277777777779</v>
      </c>
      <c r="T420" s="45">
        <f>SUM(T404:T419)</f>
        <v>0.39166666666666644</v>
      </c>
      <c r="U420" s="46">
        <f>SUM(U404:U419)</f>
        <v>170.2</v>
      </c>
      <c r="V420" s="47"/>
      <c r="W420" s="48">
        <f>SUM(W404:W419)</f>
        <v>7999.4000000000015</v>
      </c>
      <c r="Z420" s="20"/>
      <c r="AA420" s="20"/>
    </row>
    <row r="421" spans="1:27" x14ac:dyDescent="0.25">
      <c r="A421" s="70"/>
      <c r="D421" s="49"/>
      <c r="F421" s="49"/>
      <c r="H421" s="50"/>
      <c r="I421" s="51"/>
      <c r="J421" s="52"/>
      <c r="K421" s="53"/>
      <c r="L421" s="60"/>
      <c r="M421" s="54"/>
      <c r="N421" s="60"/>
      <c r="O421" s="55"/>
      <c r="Q421" s="56"/>
      <c r="R421" s="56"/>
      <c r="S421" s="56"/>
      <c r="T421" s="56"/>
      <c r="U421" s="53"/>
      <c r="W421" s="53"/>
      <c r="Z421" s="20"/>
      <c r="AA421" s="20"/>
    </row>
    <row r="422" spans="1:27" ht="15.75" thickBot="1" x14ac:dyDescent="0.3">
      <c r="K422" s="103"/>
      <c r="L422" s="106"/>
      <c r="M422" s="107"/>
      <c r="N422" s="106"/>
      <c r="O422" s="107"/>
      <c r="P422" s="56"/>
      <c r="Z422" s="20"/>
      <c r="AA422" s="20"/>
    </row>
    <row r="423" spans="1:27" x14ac:dyDescent="0.25">
      <c r="A423" s="72">
        <v>434</v>
      </c>
      <c r="B423" s="57">
        <v>4134</v>
      </c>
      <c r="C423" s="57" t="s">
        <v>21</v>
      </c>
      <c r="D423" s="57"/>
      <c r="E423" s="73" t="str">
        <f t="shared" ref="E423:E425" si="342">CONCATENATE(C423,D423)</f>
        <v>X</v>
      </c>
      <c r="F423" s="57" t="s">
        <v>89</v>
      </c>
      <c r="G423" s="223">
        <v>1</v>
      </c>
      <c r="H423" s="57" t="str">
        <f t="shared" ref="H423:H425" si="343">CONCATENATE(F423,"/",G423)</f>
        <v>XXX331/1</v>
      </c>
      <c r="I423" s="93" t="s">
        <v>28</v>
      </c>
      <c r="J423" s="75" t="s">
        <v>28</v>
      </c>
      <c r="K423" s="76">
        <v>0.18611111111111112</v>
      </c>
      <c r="L423" s="97">
        <v>0.1875</v>
      </c>
      <c r="M423" s="78" t="s">
        <v>26</v>
      </c>
      <c r="N423" s="97">
        <v>0.20208333333333331</v>
      </c>
      <c r="O423" s="102" t="s">
        <v>128</v>
      </c>
      <c r="P423" s="57" t="str">
        <f t="shared" ref="P423:P432" si="344">IF(M424=O423,"OK","POZOR")</f>
        <v>OK</v>
      </c>
      <c r="Q423" s="58">
        <f t="shared" ref="Q423:Q433" si="345">IF(ISNUMBER(G423),N423-L423,IF(F423="přejezd",N423-L423,0))</f>
        <v>1.4583333333333309E-2</v>
      </c>
      <c r="R423" s="58">
        <f t="shared" ref="R423:R433" si="346">IF(ISNUMBER(G423),L423-K423,0)</f>
        <v>1.388888888888884E-3</v>
      </c>
      <c r="S423" s="58">
        <f t="shared" ref="S423:S433" si="347">Q423+R423</f>
        <v>1.5972222222222193E-2</v>
      </c>
      <c r="T423" s="58"/>
      <c r="U423" s="57">
        <v>12.6</v>
      </c>
      <c r="V423" s="57">
        <f>INDEX('Počty dní'!F:J,MATCH(E423,'Počty dní'!H:H,0),4)</f>
        <v>47</v>
      </c>
      <c r="W423" s="79">
        <f t="shared" ref="W423:W425" si="348">V423*U423</f>
        <v>592.19999999999993</v>
      </c>
      <c r="Z423" s="20"/>
      <c r="AA423" s="20"/>
    </row>
    <row r="424" spans="1:27" x14ac:dyDescent="0.25">
      <c r="A424" s="80">
        <v>434</v>
      </c>
      <c r="B424" s="18">
        <v>4134</v>
      </c>
      <c r="C424" s="18" t="s">
        <v>21</v>
      </c>
      <c r="D424" s="18"/>
      <c r="E424" s="81" t="str">
        <f t="shared" si="342"/>
        <v>X</v>
      </c>
      <c r="F424" s="18" t="s">
        <v>89</v>
      </c>
      <c r="G424" s="220">
        <v>3</v>
      </c>
      <c r="H424" s="18" t="str">
        <f t="shared" si="343"/>
        <v>XXX331/3</v>
      </c>
      <c r="I424" s="94" t="s">
        <v>28</v>
      </c>
      <c r="J424" s="83" t="s">
        <v>28</v>
      </c>
      <c r="K424" s="84">
        <v>0.21319444444444444</v>
      </c>
      <c r="L424" s="95">
        <v>0.21458333333333335</v>
      </c>
      <c r="M424" s="96" t="s">
        <v>128</v>
      </c>
      <c r="N424" s="95">
        <v>0.22430555555555556</v>
      </c>
      <c r="O424" s="96" t="s">
        <v>129</v>
      </c>
      <c r="P424" s="18" t="str">
        <f t="shared" si="344"/>
        <v>OK</v>
      </c>
      <c r="Q424" s="17">
        <f t="shared" si="345"/>
        <v>9.7222222222222154E-3</v>
      </c>
      <c r="R424" s="17">
        <f t="shared" si="346"/>
        <v>1.3888888888889117E-3</v>
      </c>
      <c r="S424" s="17">
        <f t="shared" si="347"/>
        <v>1.1111111111111127E-2</v>
      </c>
      <c r="T424" s="17">
        <f t="shared" ref="T424:T433" si="349">K424-N423</f>
        <v>1.1111111111111127E-2</v>
      </c>
      <c r="U424" s="18">
        <v>9.5</v>
      </c>
      <c r="V424" s="18">
        <f>INDEX('Počty dní'!F:J,MATCH(E424,'Počty dní'!H:H,0),4)</f>
        <v>47</v>
      </c>
      <c r="W424" s="88">
        <f t="shared" si="348"/>
        <v>446.5</v>
      </c>
      <c r="Z424" s="20"/>
      <c r="AA424" s="20"/>
    </row>
    <row r="425" spans="1:27" x14ac:dyDescent="0.25">
      <c r="A425" s="80">
        <v>434</v>
      </c>
      <c r="B425" s="18">
        <v>4134</v>
      </c>
      <c r="C425" s="18" t="s">
        <v>21</v>
      </c>
      <c r="D425" s="18"/>
      <c r="E425" s="81" t="str">
        <f t="shared" si="342"/>
        <v>X</v>
      </c>
      <c r="F425" s="18" t="s">
        <v>89</v>
      </c>
      <c r="G425" s="220">
        <v>4</v>
      </c>
      <c r="H425" s="18" t="str">
        <f t="shared" si="343"/>
        <v>XXX331/4</v>
      </c>
      <c r="I425" s="94" t="s">
        <v>28</v>
      </c>
      <c r="J425" s="83" t="s">
        <v>28</v>
      </c>
      <c r="K425" s="84">
        <v>0.22430555555555556</v>
      </c>
      <c r="L425" s="95">
        <v>0.22569444444444445</v>
      </c>
      <c r="M425" s="96" t="s">
        <v>129</v>
      </c>
      <c r="N425" s="95">
        <v>0.25833333333333336</v>
      </c>
      <c r="O425" s="86" t="s">
        <v>26</v>
      </c>
      <c r="P425" s="18" t="str">
        <f t="shared" si="344"/>
        <v>OK</v>
      </c>
      <c r="Q425" s="17">
        <f t="shared" si="345"/>
        <v>3.2638888888888912E-2</v>
      </c>
      <c r="R425" s="17">
        <f t="shared" si="346"/>
        <v>1.388888888888884E-3</v>
      </c>
      <c r="S425" s="17">
        <f t="shared" si="347"/>
        <v>3.4027777777777796E-2</v>
      </c>
      <c r="T425" s="17">
        <f t="shared" si="349"/>
        <v>0</v>
      </c>
      <c r="U425" s="18">
        <v>29.1</v>
      </c>
      <c r="V425" s="18">
        <f>INDEX('Počty dní'!F:J,MATCH(E425,'Počty dní'!H:H,0),4)</f>
        <v>47</v>
      </c>
      <c r="W425" s="88">
        <f t="shared" si="348"/>
        <v>1367.7</v>
      </c>
      <c r="Z425" s="20"/>
      <c r="AA425" s="20"/>
    </row>
    <row r="426" spans="1:27" x14ac:dyDescent="0.25">
      <c r="A426" s="80">
        <v>434</v>
      </c>
      <c r="B426" s="18">
        <v>4134</v>
      </c>
      <c r="C426" s="18" t="s">
        <v>21</v>
      </c>
      <c r="D426" s="18"/>
      <c r="E426" s="81" t="str">
        <f t="shared" ref="E426:E433" si="350">CONCATENATE(C426,D426)</f>
        <v>X</v>
      </c>
      <c r="F426" s="18" t="s">
        <v>89</v>
      </c>
      <c r="G426" s="220">
        <v>7</v>
      </c>
      <c r="H426" s="18" t="str">
        <f t="shared" ref="H426:H433" si="351">CONCATENATE(F426,"/",G426)</f>
        <v>XXX331/7</v>
      </c>
      <c r="I426" s="94" t="s">
        <v>28</v>
      </c>
      <c r="J426" s="83" t="s">
        <v>28</v>
      </c>
      <c r="K426" s="84">
        <v>0.27083333333333331</v>
      </c>
      <c r="L426" s="95">
        <v>0.27291666666666664</v>
      </c>
      <c r="M426" s="86" t="s">
        <v>26</v>
      </c>
      <c r="N426" s="95">
        <v>0.30624999999999997</v>
      </c>
      <c r="O426" s="96" t="s">
        <v>131</v>
      </c>
      <c r="P426" s="18" t="str">
        <f t="shared" si="344"/>
        <v>OK</v>
      </c>
      <c r="Q426" s="17">
        <f t="shared" si="345"/>
        <v>3.3333333333333326E-2</v>
      </c>
      <c r="R426" s="17">
        <f t="shared" si="346"/>
        <v>2.0833333333333259E-3</v>
      </c>
      <c r="S426" s="17">
        <f t="shared" si="347"/>
        <v>3.5416666666666652E-2</v>
      </c>
      <c r="T426" s="17">
        <f t="shared" si="349"/>
        <v>1.2499999999999956E-2</v>
      </c>
      <c r="U426" s="18">
        <v>29.6</v>
      </c>
      <c r="V426" s="18">
        <f>INDEX('Počty dní'!F:J,MATCH(E426,'Počty dní'!H:H,0),4)</f>
        <v>47</v>
      </c>
      <c r="W426" s="88">
        <f t="shared" ref="W426:W433" si="352">V426*U426</f>
        <v>1391.2</v>
      </c>
      <c r="Z426" s="20"/>
      <c r="AA426" s="20"/>
    </row>
    <row r="427" spans="1:27" x14ac:dyDescent="0.25">
      <c r="A427" s="80">
        <v>434</v>
      </c>
      <c r="B427" s="18">
        <v>4134</v>
      </c>
      <c r="C427" s="18" t="s">
        <v>21</v>
      </c>
      <c r="D427" s="18"/>
      <c r="E427" s="81" t="str">
        <f t="shared" si="350"/>
        <v>X</v>
      </c>
      <c r="F427" s="18" t="s">
        <v>89</v>
      </c>
      <c r="G427" s="220">
        <v>10</v>
      </c>
      <c r="H427" s="18" t="str">
        <f t="shared" si="351"/>
        <v>XXX331/10</v>
      </c>
      <c r="I427" s="94" t="s">
        <v>28</v>
      </c>
      <c r="J427" s="83" t="s">
        <v>28</v>
      </c>
      <c r="K427" s="84">
        <v>0.31458333333333333</v>
      </c>
      <c r="L427" s="95">
        <v>0.31597222222222221</v>
      </c>
      <c r="M427" s="96" t="s">
        <v>131</v>
      </c>
      <c r="N427" s="95">
        <v>0.34166666666666662</v>
      </c>
      <c r="O427" s="86" t="s">
        <v>26</v>
      </c>
      <c r="P427" s="18" t="str">
        <f t="shared" si="344"/>
        <v>OK</v>
      </c>
      <c r="Q427" s="17">
        <f t="shared" si="345"/>
        <v>2.5694444444444409E-2</v>
      </c>
      <c r="R427" s="17">
        <f t="shared" si="346"/>
        <v>1.388888888888884E-3</v>
      </c>
      <c r="S427" s="17">
        <f t="shared" si="347"/>
        <v>2.7083333333333293E-2</v>
      </c>
      <c r="T427" s="17">
        <f t="shared" si="349"/>
        <v>8.3333333333333592E-3</v>
      </c>
      <c r="U427" s="18">
        <v>22.6</v>
      </c>
      <c r="V427" s="18">
        <f>INDEX('Počty dní'!F:J,MATCH(E427,'Počty dní'!H:H,0),4)</f>
        <v>47</v>
      </c>
      <c r="W427" s="88">
        <f t="shared" si="352"/>
        <v>1062.2</v>
      </c>
      <c r="Z427" s="20"/>
      <c r="AA427" s="20"/>
    </row>
    <row r="428" spans="1:27" x14ac:dyDescent="0.25">
      <c r="A428" s="80">
        <v>434</v>
      </c>
      <c r="B428" s="18">
        <v>4134</v>
      </c>
      <c r="C428" s="18" t="s">
        <v>21</v>
      </c>
      <c r="D428" s="18"/>
      <c r="E428" s="81" t="str">
        <f t="shared" si="350"/>
        <v>X</v>
      </c>
      <c r="F428" s="18" t="s">
        <v>112</v>
      </c>
      <c r="G428" s="218">
        <v>9</v>
      </c>
      <c r="H428" s="18" t="str">
        <f t="shared" si="351"/>
        <v>XXX109/9</v>
      </c>
      <c r="I428" s="94" t="s">
        <v>28</v>
      </c>
      <c r="J428" s="83" t="s">
        <v>28</v>
      </c>
      <c r="K428" s="84">
        <v>0.52430555555555558</v>
      </c>
      <c r="L428" s="85">
        <v>0.52777777777777779</v>
      </c>
      <c r="M428" s="86" t="s">
        <v>26</v>
      </c>
      <c r="N428" s="85">
        <v>0.56111111111111112</v>
      </c>
      <c r="O428" s="86" t="s">
        <v>113</v>
      </c>
      <c r="P428" s="18" t="str">
        <f t="shared" si="344"/>
        <v>OK</v>
      </c>
      <c r="Q428" s="17">
        <f t="shared" si="345"/>
        <v>3.3333333333333326E-2</v>
      </c>
      <c r="R428" s="17">
        <f t="shared" si="346"/>
        <v>3.4722222222222099E-3</v>
      </c>
      <c r="S428" s="17">
        <f t="shared" si="347"/>
        <v>3.6805555555555536E-2</v>
      </c>
      <c r="T428" s="17">
        <f t="shared" si="349"/>
        <v>0.18263888888888896</v>
      </c>
      <c r="U428" s="18">
        <v>31</v>
      </c>
      <c r="V428" s="18">
        <f>INDEX('Počty dní'!F:J,MATCH(E428,'Počty dní'!H:H,0),4)</f>
        <v>47</v>
      </c>
      <c r="W428" s="88">
        <f t="shared" si="352"/>
        <v>1457</v>
      </c>
      <c r="Z428" s="20"/>
      <c r="AA428" s="20"/>
    </row>
    <row r="429" spans="1:27" x14ac:dyDescent="0.25">
      <c r="A429" s="80">
        <v>434</v>
      </c>
      <c r="B429" s="18">
        <v>4134</v>
      </c>
      <c r="C429" s="18" t="s">
        <v>21</v>
      </c>
      <c r="D429" s="18"/>
      <c r="E429" s="81" t="str">
        <f t="shared" si="350"/>
        <v>X</v>
      </c>
      <c r="F429" s="18" t="s">
        <v>112</v>
      </c>
      <c r="G429" s="218">
        <v>14</v>
      </c>
      <c r="H429" s="18" t="str">
        <f t="shared" si="351"/>
        <v>XXX109/14</v>
      </c>
      <c r="I429" s="94" t="s">
        <v>28</v>
      </c>
      <c r="J429" s="83" t="s">
        <v>28</v>
      </c>
      <c r="K429" s="84">
        <v>0.5625</v>
      </c>
      <c r="L429" s="85">
        <v>0.56388888888888888</v>
      </c>
      <c r="M429" s="86" t="s">
        <v>113</v>
      </c>
      <c r="N429" s="85">
        <v>0.59722222222222221</v>
      </c>
      <c r="O429" s="86" t="s">
        <v>26</v>
      </c>
      <c r="P429" s="18" t="str">
        <f t="shared" si="344"/>
        <v>OK</v>
      </c>
      <c r="Q429" s="17">
        <f t="shared" si="345"/>
        <v>3.3333333333333326E-2</v>
      </c>
      <c r="R429" s="17">
        <f t="shared" si="346"/>
        <v>1.388888888888884E-3</v>
      </c>
      <c r="S429" s="17">
        <f t="shared" si="347"/>
        <v>3.472222222222221E-2</v>
      </c>
      <c r="T429" s="17">
        <f t="shared" si="349"/>
        <v>1.388888888888884E-3</v>
      </c>
      <c r="U429" s="18">
        <v>30.4</v>
      </c>
      <c r="V429" s="18">
        <f>INDEX('Počty dní'!F:J,MATCH(E429,'Počty dní'!H:H,0),4)</f>
        <v>47</v>
      </c>
      <c r="W429" s="88">
        <f t="shared" si="352"/>
        <v>1428.8</v>
      </c>
      <c r="Z429" s="20"/>
      <c r="AA429" s="20"/>
    </row>
    <row r="430" spans="1:27" x14ac:dyDescent="0.25">
      <c r="A430" s="80">
        <v>434</v>
      </c>
      <c r="B430" s="18">
        <v>4134</v>
      </c>
      <c r="C430" s="18" t="s">
        <v>21</v>
      </c>
      <c r="D430" s="18"/>
      <c r="E430" s="81" t="str">
        <f t="shared" si="350"/>
        <v>X</v>
      </c>
      <c r="F430" s="18" t="s">
        <v>115</v>
      </c>
      <c r="G430" s="218">
        <v>5</v>
      </c>
      <c r="H430" s="18" t="str">
        <f t="shared" si="351"/>
        <v>XXX401/5</v>
      </c>
      <c r="I430" s="94" t="s">
        <v>28</v>
      </c>
      <c r="J430" s="83" t="s">
        <v>28</v>
      </c>
      <c r="K430" s="84">
        <v>0.60972222222222217</v>
      </c>
      <c r="L430" s="85">
        <v>0.61319444444444449</v>
      </c>
      <c r="M430" s="86" t="s">
        <v>26</v>
      </c>
      <c r="N430" s="85">
        <v>0.6333333333333333</v>
      </c>
      <c r="O430" s="119" t="s">
        <v>116</v>
      </c>
      <c r="P430" s="18" t="str">
        <f t="shared" si="344"/>
        <v>OK</v>
      </c>
      <c r="Q430" s="17">
        <f t="shared" si="345"/>
        <v>2.0138888888888817E-2</v>
      </c>
      <c r="R430" s="17">
        <f t="shared" si="346"/>
        <v>3.4722222222223209E-3</v>
      </c>
      <c r="S430" s="17">
        <f t="shared" si="347"/>
        <v>2.3611111111111138E-2</v>
      </c>
      <c r="T430" s="17">
        <f t="shared" si="349"/>
        <v>1.2499999999999956E-2</v>
      </c>
      <c r="U430" s="18">
        <v>17</v>
      </c>
      <c r="V430" s="18">
        <f>INDEX('Počty dní'!F:J,MATCH(E430,'Počty dní'!H:H,0),4)</f>
        <v>47</v>
      </c>
      <c r="W430" s="88">
        <f t="shared" si="352"/>
        <v>799</v>
      </c>
      <c r="Z430" s="20"/>
      <c r="AA430" s="20"/>
    </row>
    <row r="431" spans="1:27" x14ac:dyDescent="0.25">
      <c r="A431" s="80">
        <v>434</v>
      </c>
      <c r="B431" s="18">
        <v>4134</v>
      </c>
      <c r="C431" s="18" t="s">
        <v>21</v>
      </c>
      <c r="D431" s="18"/>
      <c r="E431" s="81" t="str">
        <f t="shared" si="350"/>
        <v>X</v>
      </c>
      <c r="F431" s="18" t="s">
        <v>115</v>
      </c>
      <c r="G431" s="218">
        <v>6</v>
      </c>
      <c r="H431" s="18" t="str">
        <f t="shared" si="351"/>
        <v>XXX401/6</v>
      </c>
      <c r="I431" s="94" t="s">
        <v>28</v>
      </c>
      <c r="J431" s="83" t="s">
        <v>28</v>
      </c>
      <c r="K431" s="84">
        <v>0.6333333333333333</v>
      </c>
      <c r="L431" s="85">
        <v>0.63402777777777775</v>
      </c>
      <c r="M431" s="119" t="s">
        <v>116</v>
      </c>
      <c r="N431" s="85">
        <v>0.64583333333333337</v>
      </c>
      <c r="O431" s="86" t="s">
        <v>26</v>
      </c>
      <c r="P431" s="18" t="str">
        <f t="shared" si="344"/>
        <v>OK</v>
      </c>
      <c r="Q431" s="17">
        <f t="shared" si="345"/>
        <v>1.1805555555555625E-2</v>
      </c>
      <c r="R431" s="17">
        <f t="shared" si="346"/>
        <v>6.9444444444444198E-4</v>
      </c>
      <c r="S431" s="17">
        <f t="shared" si="347"/>
        <v>1.2500000000000067E-2</v>
      </c>
      <c r="T431" s="17">
        <f t="shared" si="349"/>
        <v>0</v>
      </c>
      <c r="U431" s="18">
        <v>9.9</v>
      </c>
      <c r="V431" s="18">
        <f>INDEX('Počty dní'!F:J,MATCH(E431,'Počty dní'!H:H,0),4)</f>
        <v>47</v>
      </c>
      <c r="W431" s="88">
        <f t="shared" si="352"/>
        <v>465.3</v>
      </c>
      <c r="Z431" s="20"/>
      <c r="AA431" s="20"/>
    </row>
    <row r="432" spans="1:27" x14ac:dyDescent="0.25">
      <c r="A432" s="80">
        <v>434</v>
      </c>
      <c r="B432" s="18">
        <v>4134</v>
      </c>
      <c r="C432" s="18" t="s">
        <v>21</v>
      </c>
      <c r="D432" s="18"/>
      <c r="E432" s="81" t="str">
        <f t="shared" si="350"/>
        <v>X</v>
      </c>
      <c r="F432" s="18" t="s">
        <v>89</v>
      </c>
      <c r="G432" s="220">
        <v>21</v>
      </c>
      <c r="H432" s="18" t="str">
        <f t="shared" si="351"/>
        <v>XXX331/21</v>
      </c>
      <c r="I432" s="94" t="s">
        <v>28</v>
      </c>
      <c r="J432" s="94" t="s">
        <v>28</v>
      </c>
      <c r="K432" s="84">
        <v>0.65486111111111112</v>
      </c>
      <c r="L432" s="95">
        <v>0.65833333333333333</v>
      </c>
      <c r="M432" s="86" t="s">
        <v>26</v>
      </c>
      <c r="N432" s="95">
        <v>0.68333333333333324</v>
      </c>
      <c r="O432" s="96" t="s">
        <v>130</v>
      </c>
      <c r="P432" s="18" t="str">
        <f t="shared" si="344"/>
        <v>OK</v>
      </c>
      <c r="Q432" s="17">
        <f t="shared" si="345"/>
        <v>2.4999999999999911E-2</v>
      </c>
      <c r="R432" s="17">
        <f t="shared" si="346"/>
        <v>3.4722222222222099E-3</v>
      </c>
      <c r="S432" s="17">
        <f t="shared" si="347"/>
        <v>2.8472222222222121E-2</v>
      </c>
      <c r="T432" s="17">
        <f t="shared" si="349"/>
        <v>9.0277777777777457E-3</v>
      </c>
      <c r="U432" s="18">
        <v>22.5</v>
      </c>
      <c r="V432" s="18">
        <f>INDEX('Počty dní'!F:J,MATCH(E432,'Počty dní'!H:H,0),4)</f>
        <v>47</v>
      </c>
      <c r="W432" s="88">
        <f t="shared" si="352"/>
        <v>1057.5</v>
      </c>
      <c r="Z432" s="20"/>
      <c r="AA432" s="20"/>
    </row>
    <row r="433" spans="1:27" ht="15.75" thickBot="1" x14ac:dyDescent="0.3">
      <c r="A433" s="80">
        <v>434</v>
      </c>
      <c r="B433" s="18">
        <v>4134</v>
      </c>
      <c r="C433" s="18" t="s">
        <v>21</v>
      </c>
      <c r="D433" s="18"/>
      <c r="E433" s="81" t="str">
        <f t="shared" si="350"/>
        <v>X</v>
      </c>
      <c r="F433" s="18" t="s">
        <v>89</v>
      </c>
      <c r="G433" s="220">
        <v>22</v>
      </c>
      <c r="H433" s="18" t="str">
        <f t="shared" si="351"/>
        <v>XXX331/22</v>
      </c>
      <c r="I433" s="94" t="s">
        <v>28</v>
      </c>
      <c r="J433" s="94" t="s">
        <v>28</v>
      </c>
      <c r="K433" s="84">
        <v>0.69097222222222221</v>
      </c>
      <c r="L433" s="95">
        <v>0.69166666666666676</v>
      </c>
      <c r="M433" s="96" t="s">
        <v>130</v>
      </c>
      <c r="N433" s="95">
        <v>0.71666666666666667</v>
      </c>
      <c r="O433" s="86" t="s">
        <v>26</v>
      </c>
      <c r="P433" s="18"/>
      <c r="Q433" s="17">
        <f t="shared" si="345"/>
        <v>2.4999999999999911E-2</v>
      </c>
      <c r="R433" s="17">
        <f t="shared" si="346"/>
        <v>6.94444444444553E-4</v>
      </c>
      <c r="S433" s="17">
        <f t="shared" si="347"/>
        <v>2.5694444444444464E-2</v>
      </c>
      <c r="T433" s="17">
        <f t="shared" si="349"/>
        <v>7.6388888888889728E-3</v>
      </c>
      <c r="U433" s="18">
        <v>22</v>
      </c>
      <c r="V433" s="18">
        <f>INDEX('Počty dní'!F:J,MATCH(E433,'Počty dní'!H:H,0),4)</f>
        <v>47</v>
      </c>
      <c r="W433" s="88">
        <f t="shared" si="352"/>
        <v>1034</v>
      </c>
      <c r="Z433" s="20"/>
      <c r="AA433" s="20"/>
    </row>
    <row r="434" spans="1:27" ht="15.75" thickBot="1" x14ac:dyDescent="0.3">
      <c r="A434" s="69" t="str">
        <f ca="1">CONCATENATE(INDIRECT("R[-3]C[0]",FALSE),"celkem")</f>
        <v>434celkem</v>
      </c>
      <c r="B434" s="37"/>
      <c r="C434" s="37" t="str">
        <f ca="1">INDIRECT("R[-1]C[12]",FALSE)</f>
        <v>Jihlava,,aut.nádr.</v>
      </c>
      <c r="D434" s="38"/>
      <c r="E434" s="37"/>
      <c r="F434" s="38"/>
      <c r="G434" s="219"/>
      <c r="H434" s="39"/>
      <c r="I434" s="40"/>
      <c r="J434" s="41" t="str">
        <f ca="1">INDIRECT("R[-2]C[0]",FALSE)</f>
        <v>S</v>
      </c>
      <c r="K434" s="42"/>
      <c r="L434" s="59"/>
      <c r="M434" s="43"/>
      <c r="N434" s="59"/>
      <c r="O434" s="44"/>
      <c r="P434" s="37"/>
      <c r="Q434" s="45">
        <f>SUM(Q423:Q433)</f>
        <v>0.26458333333333306</v>
      </c>
      <c r="R434" s="45">
        <f>SUM(R423:R433)</f>
        <v>2.0833333333333509E-2</v>
      </c>
      <c r="S434" s="45">
        <f>SUM(S423:S433)</f>
        <v>0.2854166666666666</v>
      </c>
      <c r="T434" s="45">
        <f>SUM(T423:T433)</f>
        <v>0.24513888888888896</v>
      </c>
      <c r="U434" s="46">
        <f>SUM(U423:U433)</f>
        <v>236.20000000000002</v>
      </c>
      <c r="V434" s="47"/>
      <c r="W434" s="48">
        <f>SUM(W423:W433)</f>
        <v>11101.399999999998</v>
      </c>
      <c r="Z434" s="20"/>
      <c r="AA434" s="20"/>
    </row>
    <row r="435" spans="1:27" x14ac:dyDescent="0.25">
      <c r="A435" s="70"/>
      <c r="D435" s="49"/>
      <c r="F435" s="49"/>
      <c r="H435" s="50"/>
      <c r="I435" s="51"/>
      <c r="J435" s="52"/>
      <c r="K435" s="53"/>
      <c r="L435" s="60"/>
      <c r="M435" s="54"/>
      <c r="N435" s="60"/>
      <c r="O435" s="55"/>
      <c r="Q435" s="56"/>
      <c r="R435" s="56"/>
      <c r="S435" s="56"/>
      <c r="T435" s="56"/>
      <c r="U435" s="53"/>
      <c r="W435" s="53"/>
      <c r="Z435" s="20"/>
      <c r="AA435" s="20"/>
    </row>
    <row r="436" spans="1:27" ht="15.75" thickBot="1" x14ac:dyDescent="0.3">
      <c r="L436" s="90"/>
      <c r="N436" s="90"/>
      <c r="O436" s="91"/>
      <c r="Z436" s="20"/>
      <c r="AA436" s="20"/>
    </row>
    <row r="437" spans="1:27" x14ac:dyDescent="0.25">
      <c r="A437" s="72">
        <v>435</v>
      </c>
      <c r="B437" s="57">
        <v>4135</v>
      </c>
      <c r="C437" s="57" t="s">
        <v>21</v>
      </c>
      <c r="D437" s="57"/>
      <c r="E437" s="73" t="str">
        <f t="shared" ref="E437:E438" si="353">CONCATENATE(C437,D437)</f>
        <v>X</v>
      </c>
      <c r="F437" s="57" t="s">
        <v>67</v>
      </c>
      <c r="G437" s="217">
        <v>3</v>
      </c>
      <c r="H437" s="57" t="str">
        <f t="shared" ref="H437:H438" si="354">CONCATENATE(F437,"/",G437)</f>
        <v>XXX470/3</v>
      </c>
      <c r="I437" s="93" t="s">
        <v>28</v>
      </c>
      <c r="J437" s="75" t="s">
        <v>27</v>
      </c>
      <c r="K437" s="76">
        <v>0.21666666666666667</v>
      </c>
      <c r="L437" s="77">
        <v>0.21875</v>
      </c>
      <c r="M437" s="57" t="s">
        <v>26</v>
      </c>
      <c r="N437" s="77">
        <v>0.25416666666666665</v>
      </c>
      <c r="O437" s="78" t="s">
        <v>22</v>
      </c>
      <c r="P437" s="57" t="str">
        <f t="shared" ref="P437:P445" si="355">IF(M438=O437,"OK","POZOR")</f>
        <v>OK</v>
      </c>
      <c r="Q437" s="58">
        <f t="shared" ref="Q437:Q446" si="356">IF(ISNUMBER(G437),N437-L437,IF(F437="přejezd",N437-L437,0))</f>
        <v>3.5416666666666652E-2</v>
      </c>
      <c r="R437" s="58">
        <f t="shared" ref="R437:R446" si="357">IF(ISNUMBER(G437),L437-K437,0)</f>
        <v>2.0833333333333259E-3</v>
      </c>
      <c r="S437" s="58">
        <f t="shared" ref="S437:S446" si="358">Q437+R437</f>
        <v>3.7499999999999978E-2</v>
      </c>
      <c r="T437" s="58"/>
      <c r="U437" s="57">
        <v>31.4</v>
      </c>
      <c r="V437" s="57">
        <f>INDEX('Počty dní'!F:J,MATCH(E437,'Počty dní'!H:H,0),4)</f>
        <v>47</v>
      </c>
      <c r="W437" s="79">
        <f t="shared" ref="W437:W438" si="359">V437*U437</f>
        <v>1475.8</v>
      </c>
      <c r="Z437" s="20"/>
      <c r="AA437" s="20"/>
    </row>
    <row r="438" spans="1:27" x14ac:dyDescent="0.25">
      <c r="A438" s="80">
        <v>435</v>
      </c>
      <c r="B438" s="18">
        <v>4135</v>
      </c>
      <c r="C438" s="18" t="s">
        <v>21</v>
      </c>
      <c r="D438" s="18"/>
      <c r="E438" s="81" t="str">
        <f t="shared" si="353"/>
        <v>X</v>
      </c>
      <c r="F438" s="18" t="s">
        <v>67</v>
      </c>
      <c r="G438" s="218">
        <v>12</v>
      </c>
      <c r="H438" s="18" t="str">
        <f t="shared" si="354"/>
        <v>XXX470/12</v>
      </c>
      <c r="I438" s="94" t="s">
        <v>27</v>
      </c>
      <c r="J438" s="83" t="s">
        <v>27</v>
      </c>
      <c r="K438" s="84">
        <v>0.27569444444444446</v>
      </c>
      <c r="L438" s="85">
        <v>0.27777777777777779</v>
      </c>
      <c r="M438" s="86" t="s">
        <v>22</v>
      </c>
      <c r="N438" s="85">
        <v>0.31597222222222221</v>
      </c>
      <c r="O438" s="18" t="s">
        <v>26</v>
      </c>
      <c r="P438" s="18" t="str">
        <f t="shared" si="355"/>
        <v>OK</v>
      </c>
      <c r="Q438" s="17">
        <f t="shared" si="356"/>
        <v>3.819444444444442E-2</v>
      </c>
      <c r="R438" s="17">
        <f t="shared" si="357"/>
        <v>2.0833333333333259E-3</v>
      </c>
      <c r="S438" s="17">
        <f t="shared" si="358"/>
        <v>4.0277777777777746E-2</v>
      </c>
      <c r="T438" s="17">
        <f t="shared" ref="T438:T446" si="360">K438-N437</f>
        <v>2.1527777777777812E-2</v>
      </c>
      <c r="U438" s="18">
        <v>31.2</v>
      </c>
      <c r="V438" s="18">
        <f>INDEX('Počty dní'!F:J,MATCH(E438,'Počty dní'!H:H,0),4)</f>
        <v>47</v>
      </c>
      <c r="W438" s="88">
        <f t="shared" si="359"/>
        <v>1466.3999999999999</v>
      </c>
      <c r="Z438" s="20"/>
      <c r="AA438" s="20"/>
    </row>
    <row r="439" spans="1:27" x14ac:dyDescent="0.25">
      <c r="A439" s="80">
        <v>435</v>
      </c>
      <c r="B439" s="18">
        <v>4135</v>
      </c>
      <c r="C439" s="18" t="s">
        <v>21</v>
      </c>
      <c r="D439" s="18"/>
      <c r="E439" s="81" t="str">
        <f t="shared" ref="E439:E444" si="361">CONCATENATE(C439,D439)</f>
        <v>X</v>
      </c>
      <c r="F439" s="18" t="s">
        <v>80</v>
      </c>
      <c r="G439" s="218">
        <v>7</v>
      </c>
      <c r="H439" s="18" t="str">
        <f t="shared" ref="H439:H444" si="362">CONCATENATE(F439,"/",G439)</f>
        <v>XXX261/7</v>
      </c>
      <c r="I439" s="94" t="s">
        <v>28</v>
      </c>
      <c r="J439" s="83" t="s">
        <v>27</v>
      </c>
      <c r="K439" s="84">
        <v>0.39930555555555558</v>
      </c>
      <c r="L439" s="95">
        <v>0.40277777777777773</v>
      </c>
      <c r="M439" s="99" t="s">
        <v>26</v>
      </c>
      <c r="N439" s="95">
        <v>0.42777777777777781</v>
      </c>
      <c r="O439" s="99" t="s">
        <v>44</v>
      </c>
      <c r="P439" s="18" t="str">
        <f t="shared" si="355"/>
        <v>OK</v>
      </c>
      <c r="Q439" s="17">
        <f t="shared" si="356"/>
        <v>2.5000000000000078E-2</v>
      </c>
      <c r="R439" s="17">
        <f t="shared" si="357"/>
        <v>3.4722222222221544E-3</v>
      </c>
      <c r="S439" s="17">
        <f t="shared" si="358"/>
        <v>2.8472222222222232E-2</v>
      </c>
      <c r="T439" s="17">
        <f t="shared" si="360"/>
        <v>8.333333333333337E-2</v>
      </c>
      <c r="U439" s="18">
        <v>20.5</v>
      </c>
      <c r="V439" s="18">
        <f>INDEX('Počty dní'!F:J,MATCH(E439,'Počty dní'!H:H,0),4)</f>
        <v>47</v>
      </c>
      <c r="W439" s="88">
        <f t="shared" ref="W439:W444" si="363">V439*U439</f>
        <v>963.5</v>
      </c>
      <c r="Z439" s="20"/>
      <c r="AA439" s="20"/>
    </row>
    <row r="440" spans="1:27" x14ac:dyDescent="0.25">
      <c r="A440" s="80">
        <v>435</v>
      </c>
      <c r="B440" s="18">
        <v>4135</v>
      </c>
      <c r="C440" s="18" t="s">
        <v>21</v>
      </c>
      <c r="D440" s="18"/>
      <c r="E440" s="81" t="str">
        <f t="shared" si="361"/>
        <v>X</v>
      </c>
      <c r="F440" s="18" t="s">
        <v>80</v>
      </c>
      <c r="G440" s="218">
        <v>12</v>
      </c>
      <c r="H440" s="18" t="str">
        <f t="shared" si="362"/>
        <v>XXX261/12</v>
      </c>
      <c r="I440" s="94" t="s">
        <v>28</v>
      </c>
      <c r="J440" s="83" t="s">
        <v>27</v>
      </c>
      <c r="K440" s="84">
        <v>0.4458333333333333</v>
      </c>
      <c r="L440" s="95">
        <v>0.44722222222222219</v>
      </c>
      <c r="M440" s="99" t="s">
        <v>44</v>
      </c>
      <c r="N440" s="95">
        <v>0.47222222222222227</v>
      </c>
      <c r="O440" s="99" t="s">
        <v>26</v>
      </c>
      <c r="P440" s="18" t="str">
        <f t="shared" si="355"/>
        <v>OK</v>
      </c>
      <c r="Q440" s="17">
        <f t="shared" si="356"/>
        <v>2.5000000000000078E-2</v>
      </c>
      <c r="R440" s="17">
        <f t="shared" si="357"/>
        <v>1.388888888888884E-3</v>
      </c>
      <c r="S440" s="17">
        <f t="shared" si="358"/>
        <v>2.6388888888888962E-2</v>
      </c>
      <c r="T440" s="17">
        <f t="shared" si="360"/>
        <v>1.8055555555555491E-2</v>
      </c>
      <c r="U440" s="18">
        <v>20.5</v>
      </c>
      <c r="V440" s="18">
        <f>INDEX('Počty dní'!F:J,MATCH(E440,'Počty dní'!H:H,0),4)</f>
        <v>47</v>
      </c>
      <c r="W440" s="88">
        <f t="shared" si="363"/>
        <v>963.5</v>
      </c>
      <c r="Z440" s="20"/>
      <c r="AA440" s="20"/>
    </row>
    <row r="441" spans="1:27" x14ac:dyDescent="0.25">
      <c r="A441" s="80">
        <v>435</v>
      </c>
      <c r="B441" s="18">
        <v>4135</v>
      </c>
      <c r="C441" s="18" t="s">
        <v>21</v>
      </c>
      <c r="D441" s="18"/>
      <c r="E441" s="81" t="str">
        <f t="shared" si="361"/>
        <v>X</v>
      </c>
      <c r="F441" s="18" t="s">
        <v>89</v>
      </c>
      <c r="G441" s="220">
        <v>13</v>
      </c>
      <c r="H441" s="18" t="str">
        <f t="shared" si="362"/>
        <v>XXX331/13</v>
      </c>
      <c r="I441" s="94" t="s">
        <v>28</v>
      </c>
      <c r="J441" s="94" t="s">
        <v>27</v>
      </c>
      <c r="K441" s="84">
        <v>0.52986111111111112</v>
      </c>
      <c r="L441" s="95">
        <v>0.53333333333333333</v>
      </c>
      <c r="M441" s="86" t="s">
        <v>26</v>
      </c>
      <c r="N441" s="95">
        <v>0.55763888888888891</v>
      </c>
      <c r="O441" s="96" t="s">
        <v>129</v>
      </c>
      <c r="P441" s="18" t="str">
        <f t="shared" si="355"/>
        <v>OK</v>
      </c>
      <c r="Q441" s="17">
        <f t="shared" si="356"/>
        <v>2.430555555555558E-2</v>
      </c>
      <c r="R441" s="17">
        <f t="shared" si="357"/>
        <v>3.4722222222222099E-3</v>
      </c>
      <c r="S441" s="17">
        <f t="shared" si="358"/>
        <v>2.777777777777779E-2</v>
      </c>
      <c r="T441" s="17">
        <f t="shared" si="360"/>
        <v>5.7638888888888851E-2</v>
      </c>
      <c r="U441" s="18">
        <v>22.6</v>
      </c>
      <c r="V441" s="18">
        <f>INDEX('Počty dní'!F:J,MATCH(E441,'Počty dní'!H:H,0),4)</f>
        <v>47</v>
      </c>
      <c r="W441" s="88">
        <f t="shared" si="363"/>
        <v>1062.2</v>
      </c>
      <c r="Z441" s="20"/>
      <c r="AA441" s="20"/>
    </row>
    <row r="442" spans="1:27" x14ac:dyDescent="0.25">
      <c r="A442" s="80">
        <v>435</v>
      </c>
      <c r="B442" s="18">
        <v>4135</v>
      </c>
      <c r="C442" s="18" t="s">
        <v>21</v>
      </c>
      <c r="D442" s="18"/>
      <c r="E442" s="81" t="str">
        <f t="shared" si="361"/>
        <v>X</v>
      </c>
      <c r="F442" s="18" t="s">
        <v>89</v>
      </c>
      <c r="G442" s="220">
        <v>16</v>
      </c>
      <c r="H442" s="18" t="str">
        <f t="shared" si="362"/>
        <v>XXX331/16</v>
      </c>
      <c r="I442" s="94" t="s">
        <v>28</v>
      </c>
      <c r="J442" s="94" t="s">
        <v>27</v>
      </c>
      <c r="K442" s="84">
        <v>0.55763888888888891</v>
      </c>
      <c r="L442" s="95">
        <v>0.55902777777777779</v>
      </c>
      <c r="M442" s="96" t="s">
        <v>129</v>
      </c>
      <c r="N442" s="95">
        <v>0.59166666666666667</v>
      </c>
      <c r="O442" s="86" t="s">
        <v>26</v>
      </c>
      <c r="P442" s="18" t="str">
        <f t="shared" si="355"/>
        <v>OK</v>
      </c>
      <c r="Q442" s="17">
        <f t="shared" si="356"/>
        <v>3.2638888888888884E-2</v>
      </c>
      <c r="R442" s="17">
        <f t="shared" si="357"/>
        <v>1.388888888888884E-3</v>
      </c>
      <c r="S442" s="17">
        <f t="shared" si="358"/>
        <v>3.4027777777777768E-2</v>
      </c>
      <c r="T442" s="17">
        <f t="shared" si="360"/>
        <v>0</v>
      </c>
      <c r="U442" s="18">
        <v>29.1</v>
      </c>
      <c r="V442" s="18">
        <f>INDEX('Počty dní'!F:J,MATCH(E442,'Počty dní'!H:H,0),4)</f>
        <v>47</v>
      </c>
      <c r="W442" s="88">
        <f t="shared" si="363"/>
        <v>1367.7</v>
      </c>
      <c r="Z442" s="20"/>
      <c r="AA442" s="20"/>
    </row>
    <row r="443" spans="1:27" x14ac:dyDescent="0.25">
      <c r="A443" s="80">
        <v>435</v>
      </c>
      <c r="B443" s="18">
        <v>4135</v>
      </c>
      <c r="C443" s="18" t="s">
        <v>21</v>
      </c>
      <c r="D443" s="18"/>
      <c r="E443" s="81" t="str">
        <f t="shared" si="361"/>
        <v>X</v>
      </c>
      <c r="F443" s="18" t="s">
        <v>112</v>
      </c>
      <c r="G443" s="218">
        <v>13</v>
      </c>
      <c r="H443" s="18" t="str">
        <f t="shared" si="362"/>
        <v>XXX109/13</v>
      </c>
      <c r="I443" s="94" t="s">
        <v>27</v>
      </c>
      <c r="J443" s="83" t="s">
        <v>27</v>
      </c>
      <c r="K443" s="84">
        <v>0.60763888888888895</v>
      </c>
      <c r="L443" s="85">
        <v>0.61111111111111105</v>
      </c>
      <c r="M443" s="86" t="s">
        <v>26</v>
      </c>
      <c r="N443" s="85">
        <v>0.64444444444444449</v>
      </c>
      <c r="O443" s="86" t="s">
        <v>113</v>
      </c>
      <c r="P443" s="18" t="str">
        <f t="shared" si="355"/>
        <v>OK</v>
      </c>
      <c r="Q443" s="17">
        <f t="shared" si="356"/>
        <v>3.3333333333333437E-2</v>
      </c>
      <c r="R443" s="17">
        <f t="shared" si="357"/>
        <v>3.4722222222220989E-3</v>
      </c>
      <c r="S443" s="17">
        <f t="shared" si="358"/>
        <v>3.6805555555555536E-2</v>
      </c>
      <c r="T443" s="17">
        <f t="shared" si="360"/>
        <v>1.5972222222222276E-2</v>
      </c>
      <c r="U443" s="18">
        <v>31</v>
      </c>
      <c r="V443" s="18">
        <f>INDEX('Počty dní'!F:J,MATCH(E443,'Počty dní'!H:H,0),4)</f>
        <v>47</v>
      </c>
      <c r="W443" s="88">
        <f t="shared" si="363"/>
        <v>1457</v>
      </c>
      <c r="Z443" s="20"/>
      <c r="AA443" s="20"/>
    </row>
    <row r="444" spans="1:27" x14ac:dyDescent="0.25">
      <c r="A444" s="80">
        <v>435</v>
      </c>
      <c r="B444" s="18">
        <v>4135</v>
      </c>
      <c r="C444" s="18" t="s">
        <v>21</v>
      </c>
      <c r="D444" s="18"/>
      <c r="E444" s="81" t="str">
        <f t="shared" si="361"/>
        <v>X</v>
      </c>
      <c r="F444" s="18" t="s">
        <v>112</v>
      </c>
      <c r="G444" s="218">
        <v>18</v>
      </c>
      <c r="H444" s="18" t="str">
        <f t="shared" si="362"/>
        <v>XXX109/18</v>
      </c>
      <c r="I444" s="94" t="s">
        <v>28</v>
      </c>
      <c r="J444" s="83" t="s">
        <v>27</v>
      </c>
      <c r="K444" s="84">
        <v>0.64583333333333337</v>
      </c>
      <c r="L444" s="85">
        <v>0.64722222222222225</v>
      </c>
      <c r="M444" s="86" t="s">
        <v>113</v>
      </c>
      <c r="N444" s="85">
        <v>0.68055555555555547</v>
      </c>
      <c r="O444" s="86" t="s">
        <v>26</v>
      </c>
      <c r="P444" s="18" t="str">
        <f t="shared" si="355"/>
        <v>OK</v>
      </c>
      <c r="Q444" s="17">
        <f t="shared" si="356"/>
        <v>3.3333333333333215E-2</v>
      </c>
      <c r="R444" s="17">
        <f t="shared" si="357"/>
        <v>1.388888888888884E-3</v>
      </c>
      <c r="S444" s="17">
        <f t="shared" si="358"/>
        <v>3.4722222222222099E-2</v>
      </c>
      <c r="T444" s="17">
        <f t="shared" si="360"/>
        <v>1.388888888888884E-3</v>
      </c>
      <c r="U444" s="18">
        <v>30.4</v>
      </c>
      <c r="V444" s="18">
        <f>INDEX('Počty dní'!F:J,MATCH(E444,'Počty dní'!H:H,0),4)</f>
        <v>47</v>
      </c>
      <c r="W444" s="88">
        <f t="shared" si="363"/>
        <v>1428.8</v>
      </c>
      <c r="Z444" s="20"/>
      <c r="AA444" s="20"/>
    </row>
    <row r="445" spans="1:27" x14ac:dyDescent="0.25">
      <c r="A445" s="80">
        <v>435</v>
      </c>
      <c r="B445" s="18">
        <v>4135</v>
      </c>
      <c r="C445" s="18" t="s">
        <v>21</v>
      </c>
      <c r="D445" s="18"/>
      <c r="E445" s="81" t="str">
        <f t="shared" ref="E445:E446" si="364">CONCATENATE(C445,D445)</f>
        <v>X</v>
      </c>
      <c r="F445" s="18" t="s">
        <v>67</v>
      </c>
      <c r="G445" s="218">
        <v>37</v>
      </c>
      <c r="H445" s="18" t="str">
        <f t="shared" ref="H445:H446" si="365">CONCATENATE(F445,"/",G445)</f>
        <v>XXX470/37</v>
      </c>
      <c r="I445" s="94" t="s">
        <v>27</v>
      </c>
      <c r="J445" s="83" t="s">
        <v>27</v>
      </c>
      <c r="K445" s="84">
        <v>0.69444444444444453</v>
      </c>
      <c r="L445" s="85">
        <v>0.69791666666666663</v>
      </c>
      <c r="M445" s="86" t="s">
        <v>26</v>
      </c>
      <c r="N445" s="85">
        <v>0.73333333333333339</v>
      </c>
      <c r="O445" s="86" t="s">
        <v>22</v>
      </c>
      <c r="P445" s="18" t="str">
        <f t="shared" si="355"/>
        <v>OK</v>
      </c>
      <c r="Q445" s="17">
        <f t="shared" si="356"/>
        <v>3.5416666666666763E-2</v>
      </c>
      <c r="R445" s="17">
        <f t="shared" si="357"/>
        <v>3.4722222222220989E-3</v>
      </c>
      <c r="S445" s="17">
        <f t="shared" si="358"/>
        <v>3.8888888888888862E-2</v>
      </c>
      <c r="T445" s="17">
        <f t="shared" si="360"/>
        <v>1.3888888888889062E-2</v>
      </c>
      <c r="U445" s="18">
        <v>31.4</v>
      </c>
      <c r="V445" s="18">
        <f>INDEX('Počty dní'!F:J,MATCH(E445,'Počty dní'!H:H,0),4)</f>
        <v>47</v>
      </c>
      <c r="W445" s="88">
        <f t="shared" ref="W445:W446" si="366">V445*U445</f>
        <v>1475.8</v>
      </c>
      <c r="Z445" s="20"/>
      <c r="AA445" s="20"/>
    </row>
    <row r="446" spans="1:27" ht="15.75" thickBot="1" x14ac:dyDescent="0.3">
      <c r="A446" s="80">
        <v>435</v>
      </c>
      <c r="B446" s="18">
        <v>4135</v>
      </c>
      <c r="C446" s="18" t="s">
        <v>21</v>
      </c>
      <c r="D446" s="18"/>
      <c r="E446" s="81" t="str">
        <f t="shared" si="364"/>
        <v>X</v>
      </c>
      <c r="F446" s="18" t="s">
        <v>67</v>
      </c>
      <c r="G446" s="218">
        <v>40</v>
      </c>
      <c r="H446" s="18" t="str">
        <f t="shared" si="365"/>
        <v>XXX470/40</v>
      </c>
      <c r="I446" s="94" t="s">
        <v>28</v>
      </c>
      <c r="J446" s="83" t="s">
        <v>27</v>
      </c>
      <c r="K446" s="84">
        <v>0.74305555555555547</v>
      </c>
      <c r="L446" s="85">
        <v>0.74652777777777779</v>
      </c>
      <c r="M446" s="86" t="s">
        <v>22</v>
      </c>
      <c r="N446" s="85">
        <v>0.78125</v>
      </c>
      <c r="O446" s="86" t="s">
        <v>26</v>
      </c>
      <c r="P446" s="18"/>
      <c r="Q446" s="17">
        <f t="shared" si="356"/>
        <v>3.472222222222221E-2</v>
      </c>
      <c r="R446" s="17">
        <f t="shared" si="357"/>
        <v>3.4722222222223209E-3</v>
      </c>
      <c r="S446" s="17">
        <f t="shared" si="358"/>
        <v>3.8194444444444531E-2</v>
      </c>
      <c r="T446" s="17">
        <f t="shared" si="360"/>
        <v>9.7222222222220767E-3</v>
      </c>
      <c r="U446" s="18">
        <v>30.9</v>
      </c>
      <c r="V446" s="18">
        <f>INDEX('Počty dní'!F:J,MATCH(E446,'Počty dní'!H:H,0),4)</f>
        <v>47</v>
      </c>
      <c r="W446" s="88">
        <f t="shared" si="366"/>
        <v>1452.3</v>
      </c>
      <c r="Z446" s="20"/>
      <c r="AA446" s="20"/>
    </row>
    <row r="447" spans="1:27" ht="15.75" thickBot="1" x14ac:dyDescent="0.3">
      <c r="A447" s="69" t="str">
        <f ca="1">CONCATENATE(INDIRECT("R[-3]C[0]",FALSE),"celkem")</f>
        <v>435celkem</v>
      </c>
      <c r="B447" s="37"/>
      <c r="C447" s="37" t="str">
        <f ca="1">INDIRECT("R[-1]C[12]",FALSE)</f>
        <v>Jihlava,,aut.nádr.</v>
      </c>
      <c r="D447" s="38"/>
      <c r="E447" s="37"/>
      <c r="F447" s="38"/>
      <c r="G447" s="219"/>
      <c r="H447" s="39"/>
      <c r="I447" s="40"/>
      <c r="J447" s="41" t="str">
        <f ca="1">INDIRECT("R[-2]C[0]",FALSE)</f>
        <v>V</v>
      </c>
      <c r="K447" s="42"/>
      <c r="L447" s="59"/>
      <c r="M447" s="43"/>
      <c r="N447" s="59"/>
      <c r="O447" s="44"/>
      <c r="P447" s="37"/>
      <c r="Q447" s="45">
        <f>SUM(Q437:Q446)</f>
        <v>0.31736111111111132</v>
      </c>
      <c r="R447" s="45">
        <f t="shared" ref="R447:T447" si="367">SUM(R437:R446)</f>
        <v>2.5694444444444187E-2</v>
      </c>
      <c r="S447" s="45">
        <f t="shared" si="367"/>
        <v>0.3430555555555555</v>
      </c>
      <c r="T447" s="45">
        <f t="shared" si="367"/>
        <v>0.22152777777777782</v>
      </c>
      <c r="U447" s="46">
        <f>SUM(U437:U446)</f>
        <v>279</v>
      </c>
      <c r="V447" s="47"/>
      <c r="W447" s="48">
        <f>SUM(W437:W446)</f>
        <v>13112.999999999996</v>
      </c>
      <c r="Z447" s="20"/>
      <c r="AA447" s="20"/>
    </row>
    <row r="448" spans="1:27" x14ac:dyDescent="0.25">
      <c r="A448" s="70"/>
      <c r="D448" s="49"/>
      <c r="F448" s="49"/>
      <c r="H448" s="50"/>
      <c r="I448" s="51"/>
      <c r="J448" s="52"/>
      <c r="K448" s="53"/>
      <c r="L448" s="60"/>
      <c r="M448" s="54"/>
      <c r="N448" s="60"/>
      <c r="O448" s="55"/>
      <c r="Q448" s="56"/>
      <c r="R448" s="56"/>
      <c r="S448" s="56"/>
      <c r="T448" s="56"/>
      <c r="U448" s="53"/>
      <c r="W448" s="53"/>
      <c r="Z448" s="20"/>
      <c r="AA448" s="20"/>
    </row>
    <row r="449" spans="1:27" ht="15.75" thickBot="1" x14ac:dyDescent="0.3">
      <c r="Z449" s="20"/>
      <c r="AA449" s="20"/>
    </row>
    <row r="450" spans="1:27" x14ac:dyDescent="0.25">
      <c r="A450" s="72">
        <v>436</v>
      </c>
      <c r="B450" s="57">
        <v>4136</v>
      </c>
      <c r="C450" s="57" t="s">
        <v>21</v>
      </c>
      <c r="D450" s="57"/>
      <c r="E450" s="73" t="str">
        <f t="shared" ref="E450:E457" si="368">CONCATENATE(C450,D450)</f>
        <v>X</v>
      </c>
      <c r="F450" s="57" t="s">
        <v>119</v>
      </c>
      <c r="G450" s="217">
        <v>1</v>
      </c>
      <c r="H450" s="57" t="str">
        <f t="shared" ref="H450:H457" si="369">CONCATENATE(F450,"/",G450)</f>
        <v>XXX402/1</v>
      </c>
      <c r="I450" s="93" t="s">
        <v>28</v>
      </c>
      <c r="J450" s="75" t="s">
        <v>27</v>
      </c>
      <c r="K450" s="76">
        <v>0.20277777777777781</v>
      </c>
      <c r="L450" s="77">
        <v>0.20347222222222219</v>
      </c>
      <c r="M450" s="78" t="s">
        <v>118</v>
      </c>
      <c r="N450" s="77">
        <v>0.22222222222222221</v>
      </c>
      <c r="O450" s="78" t="s">
        <v>90</v>
      </c>
      <c r="P450" s="57" t="str">
        <f t="shared" ref="P450:P456" si="370">IF(M451=O450,"OK","POZOR")</f>
        <v>OK</v>
      </c>
      <c r="Q450" s="58">
        <f t="shared" ref="Q450:Q457" si="371">IF(ISNUMBER(G450),N450-L450,IF(F450="přejezd",N450-L450,0))</f>
        <v>1.8750000000000017E-2</v>
      </c>
      <c r="R450" s="58">
        <f t="shared" ref="R450:R457" si="372">IF(ISNUMBER(G450),L450-K450,0)</f>
        <v>6.9444444444438647E-4</v>
      </c>
      <c r="S450" s="58">
        <f t="shared" ref="S450:S457" si="373">Q450+R450</f>
        <v>1.9444444444444403E-2</v>
      </c>
      <c r="T450" s="58"/>
      <c r="U450" s="57">
        <v>16.399999999999999</v>
      </c>
      <c r="V450" s="57">
        <f>INDEX('Počty dní'!F:J,MATCH(E450,'Počty dní'!H:H,0),4)</f>
        <v>47</v>
      </c>
      <c r="W450" s="79">
        <f>V450*U450</f>
        <v>770.8</v>
      </c>
      <c r="Z450" s="20"/>
      <c r="AA450" s="20"/>
    </row>
    <row r="451" spans="1:27" x14ac:dyDescent="0.25">
      <c r="A451" s="80">
        <v>436</v>
      </c>
      <c r="B451" s="18">
        <v>4136</v>
      </c>
      <c r="C451" s="18" t="s">
        <v>21</v>
      </c>
      <c r="D451" s="18"/>
      <c r="E451" s="81" t="str">
        <f t="shared" si="368"/>
        <v>X</v>
      </c>
      <c r="F451" s="18" t="s">
        <v>119</v>
      </c>
      <c r="G451" s="218">
        <v>4</v>
      </c>
      <c r="H451" s="18" t="str">
        <f t="shared" si="369"/>
        <v>XXX402/4</v>
      </c>
      <c r="I451" s="94" t="s">
        <v>27</v>
      </c>
      <c r="J451" s="83" t="s">
        <v>27</v>
      </c>
      <c r="K451" s="84">
        <v>0.23263888888888887</v>
      </c>
      <c r="L451" s="85">
        <v>0.23611111111111113</v>
      </c>
      <c r="M451" s="86" t="s">
        <v>90</v>
      </c>
      <c r="N451" s="85">
        <v>0.27083333333333331</v>
      </c>
      <c r="O451" s="86" t="s">
        <v>26</v>
      </c>
      <c r="P451" s="18" t="str">
        <f t="shared" si="370"/>
        <v>OK</v>
      </c>
      <c r="Q451" s="17">
        <f t="shared" si="371"/>
        <v>3.4722222222222182E-2</v>
      </c>
      <c r="R451" s="17">
        <f t="shared" si="372"/>
        <v>3.4722222222222654E-3</v>
      </c>
      <c r="S451" s="17">
        <f t="shared" si="373"/>
        <v>3.8194444444444448E-2</v>
      </c>
      <c r="T451" s="17">
        <f t="shared" ref="T451:T457" si="374">K451-N450</f>
        <v>1.0416666666666657E-2</v>
      </c>
      <c r="U451" s="18">
        <v>30.8</v>
      </c>
      <c r="V451" s="18">
        <f>INDEX('Počty dní'!F:J,MATCH(E451,'Počty dní'!H:H,0),4)</f>
        <v>47</v>
      </c>
      <c r="W451" s="88">
        <f>V451*U451</f>
        <v>1447.6000000000001</v>
      </c>
      <c r="Z451" s="20"/>
      <c r="AA451" s="20"/>
    </row>
    <row r="452" spans="1:27" x14ac:dyDescent="0.25">
      <c r="A452" s="80">
        <v>436</v>
      </c>
      <c r="B452" s="18">
        <v>4136</v>
      </c>
      <c r="C452" s="18" t="s">
        <v>21</v>
      </c>
      <c r="D452" s="18"/>
      <c r="E452" s="81" t="str">
        <f t="shared" si="368"/>
        <v>X</v>
      </c>
      <c r="F452" s="18" t="s">
        <v>81</v>
      </c>
      <c r="G452" s="220">
        <v>3</v>
      </c>
      <c r="H452" s="18" t="str">
        <f t="shared" si="369"/>
        <v>XXX262/3</v>
      </c>
      <c r="I452" s="94" t="s">
        <v>28</v>
      </c>
      <c r="J452" s="83" t="s">
        <v>27</v>
      </c>
      <c r="K452" s="84">
        <v>0.27638888888888885</v>
      </c>
      <c r="L452" s="95">
        <v>0.27777777777777779</v>
      </c>
      <c r="M452" s="96" t="s">
        <v>26</v>
      </c>
      <c r="N452" s="95">
        <v>0.30763888888888891</v>
      </c>
      <c r="O452" s="96" t="s">
        <v>46</v>
      </c>
      <c r="P452" s="18" t="str">
        <f t="shared" si="370"/>
        <v>OK</v>
      </c>
      <c r="Q452" s="17">
        <f t="shared" si="371"/>
        <v>2.9861111111111116E-2</v>
      </c>
      <c r="R452" s="17">
        <f t="shared" si="372"/>
        <v>1.3888888888889395E-3</v>
      </c>
      <c r="S452" s="17">
        <f t="shared" si="373"/>
        <v>3.1250000000000056E-2</v>
      </c>
      <c r="T452" s="17">
        <f t="shared" si="374"/>
        <v>5.5555555555555358E-3</v>
      </c>
      <c r="U452" s="18">
        <v>24.5</v>
      </c>
      <c r="V452" s="18">
        <f>INDEX('Počty dní'!F:J,MATCH(E452,'Počty dní'!H:H,0),4)</f>
        <v>47</v>
      </c>
      <c r="W452" s="88">
        <f t="shared" ref="W452:W454" si="375">V452*U452</f>
        <v>1151.5</v>
      </c>
      <c r="Z452" s="20"/>
      <c r="AA452" s="20"/>
    </row>
    <row r="453" spans="1:27" x14ac:dyDescent="0.25">
      <c r="A453" s="80">
        <v>436</v>
      </c>
      <c r="B453" s="18">
        <v>4136</v>
      </c>
      <c r="C453" s="18" t="s">
        <v>21</v>
      </c>
      <c r="D453" s="18"/>
      <c r="E453" s="81" t="str">
        <f t="shared" si="368"/>
        <v>X</v>
      </c>
      <c r="F453" s="18" t="s">
        <v>81</v>
      </c>
      <c r="G453" s="220">
        <v>10</v>
      </c>
      <c r="H453" s="18" t="str">
        <f t="shared" si="369"/>
        <v>XXX262/10</v>
      </c>
      <c r="I453" s="94" t="s">
        <v>28</v>
      </c>
      <c r="J453" s="83" t="s">
        <v>27</v>
      </c>
      <c r="K453" s="84">
        <v>0.35555555555555557</v>
      </c>
      <c r="L453" s="95">
        <v>0.3576388888888889</v>
      </c>
      <c r="M453" s="96" t="s">
        <v>46</v>
      </c>
      <c r="N453" s="95">
        <v>0.38680555555555557</v>
      </c>
      <c r="O453" s="96" t="s">
        <v>26</v>
      </c>
      <c r="P453" s="18" t="str">
        <f t="shared" si="370"/>
        <v>OK</v>
      </c>
      <c r="Q453" s="17">
        <f t="shared" si="371"/>
        <v>2.9166666666666674E-2</v>
      </c>
      <c r="R453" s="17">
        <f t="shared" si="372"/>
        <v>2.0833333333333259E-3</v>
      </c>
      <c r="S453" s="17">
        <f t="shared" si="373"/>
        <v>3.125E-2</v>
      </c>
      <c r="T453" s="17">
        <f t="shared" si="374"/>
        <v>4.7916666666666663E-2</v>
      </c>
      <c r="U453" s="18">
        <v>24.5</v>
      </c>
      <c r="V453" s="18">
        <f>INDEX('Počty dní'!F:J,MATCH(E453,'Počty dní'!H:H,0),4)</f>
        <v>47</v>
      </c>
      <c r="W453" s="88">
        <f t="shared" si="375"/>
        <v>1151.5</v>
      </c>
      <c r="Z453" s="20"/>
      <c r="AA453" s="20"/>
    </row>
    <row r="454" spans="1:27" x14ac:dyDescent="0.25">
      <c r="A454" s="80">
        <v>436</v>
      </c>
      <c r="B454" s="18">
        <v>4136</v>
      </c>
      <c r="C454" s="18" t="s">
        <v>21</v>
      </c>
      <c r="D454" s="18"/>
      <c r="E454" s="81" t="str">
        <f t="shared" si="368"/>
        <v>X</v>
      </c>
      <c r="F454" s="18" t="s">
        <v>97</v>
      </c>
      <c r="G454" s="218">
        <v>21</v>
      </c>
      <c r="H454" s="18" t="str">
        <f t="shared" si="369"/>
        <v>XXX330/21</v>
      </c>
      <c r="I454" s="94" t="s">
        <v>27</v>
      </c>
      <c r="J454" s="83" t="s">
        <v>27</v>
      </c>
      <c r="K454" s="84">
        <v>0.53819444444444442</v>
      </c>
      <c r="L454" s="85">
        <v>0.54305555555555551</v>
      </c>
      <c r="M454" s="86" t="s">
        <v>26</v>
      </c>
      <c r="N454" s="85">
        <v>0.57638888888888895</v>
      </c>
      <c r="O454" s="86" t="s">
        <v>90</v>
      </c>
      <c r="P454" s="18" t="str">
        <f t="shared" si="370"/>
        <v>OK</v>
      </c>
      <c r="Q454" s="17">
        <f t="shared" si="371"/>
        <v>3.3333333333333437E-2</v>
      </c>
      <c r="R454" s="17">
        <f t="shared" si="372"/>
        <v>4.8611111111110938E-3</v>
      </c>
      <c r="S454" s="17">
        <f t="shared" si="373"/>
        <v>3.8194444444444531E-2</v>
      </c>
      <c r="T454" s="17">
        <f t="shared" si="374"/>
        <v>0.15138888888888885</v>
      </c>
      <c r="U454" s="18">
        <v>31.8</v>
      </c>
      <c r="V454" s="18">
        <f>INDEX('Počty dní'!F:J,MATCH(E454,'Počty dní'!H:H,0),4)</f>
        <v>47</v>
      </c>
      <c r="W454" s="88">
        <f t="shared" si="375"/>
        <v>1494.6000000000001</v>
      </c>
      <c r="Z454" s="20"/>
      <c r="AA454" s="20"/>
    </row>
    <row r="455" spans="1:27" x14ac:dyDescent="0.25">
      <c r="A455" s="80">
        <v>436</v>
      </c>
      <c r="B455" s="18">
        <v>4136</v>
      </c>
      <c r="C455" s="18" t="s">
        <v>21</v>
      </c>
      <c r="D455" s="18"/>
      <c r="E455" s="81" t="str">
        <f t="shared" si="368"/>
        <v>X</v>
      </c>
      <c r="F455" s="18" t="s">
        <v>97</v>
      </c>
      <c r="G455" s="218">
        <v>32</v>
      </c>
      <c r="H455" s="18" t="str">
        <f t="shared" si="369"/>
        <v>XXX330/32</v>
      </c>
      <c r="I455" s="94" t="s">
        <v>27</v>
      </c>
      <c r="J455" s="83" t="s">
        <v>27</v>
      </c>
      <c r="K455" s="84">
        <v>0.57986111111111105</v>
      </c>
      <c r="L455" s="85">
        <v>0.58124999999999993</v>
      </c>
      <c r="M455" s="86" t="s">
        <v>90</v>
      </c>
      <c r="N455" s="85">
        <v>0.62152777777777779</v>
      </c>
      <c r="O455" s="86" t="s">
        <v>26</v>
      </c>
      <c r="P455" s="18" t="str">
        <f t="shared" si="370"/>
        <v>OK</v>
      </c>
      <c r="Q455" s="17">
        <f t="shared" si="371"/>
        <v>4.0277777777777857E-2</v>
      </c>
      <c r="R455" s="17">
        <f t="shared" si="372"/>
        <v>1.388888888888884E-3</v>
      </c>
      <c r="S455" s="17">
        <f t="shared" si="373"/>
        <v>4.1666666666666741E-2</v>
      </c>
      <c r="T455" s="17">
        <f t="shared" si="374"/>
        <v>3.4722222222220989E-3</v>
      </c>
      <c r="U455" s="18">
        <v>35.200000000000003</v>
      </c>
      <c r="V455" s="18">
        <f>INDEX('Počty dní'!F:J,MATCH(E455,'Počty dní'!H:H,0),4)</f>
        <v>47</v>
      </c>
      <c r="W455" s="88">
        <f>V455*U455</f>
        <v>1654.4</v>
      </c>
      <c r="Z455" s="20"/>
      <c r="AA455" s="20"/>
    </row>
    <row r="456" spans="1:27" x14ac:dyDescent="0.25">
      <c r="A456" s="80">
        <v>436</v>
      </c>
      <c r="B456" s="18">
        <v>4136</v>
      </c>
      <c r="C456" s="18" t="s">
        <v>21</v>
      </c>
      <c r="D456" s="18"/>
      <c r="E456" s="81" t="str">
        <f t="shared" si="368"/>
        <v>X</v>
      </c>
      <c r="F456" s="18" t="s">
        <v>119</v>
      </c>
      <c r="G456" s="218">
        <v>17</v>
      </c>
      <c r="H456" s="18" t="str">
        <f t="shared" si="369"/>
        <v>XXX402/17</v>
      </c>
      <c r="I456" s="94" t="s">
        <v>27</v>
      </c>
      <c r="J456" s="83" t="s">
        <v>27</v>
      </c>
      <c r="K456" s="84">
        <v>0.64236111111111105</v>
      </c>
      <c r="L456" s="85">
        <v>0.64583333333333337</v>
      </c>
      <c r="M456" s="86" t="s">
        <v>26</v>
      </c>
      <c r="N456" s="85">
        <v>0.68055555555555547</v>
      </c>
      <c r="O456" s="86" t="s">
        <v>90</v>
      </c>
      <c r="P456" s="18" t="str">
        <f t="shared" si="370"/>
        <v>OK</v>
      </c>
      <c r="Q456" s="17">
        <f t="shared" si="371"/>
        <v>3.4722222222222099E-2</v>
      </c>
      <c r="R456" s="17">
        <f t="shared" si="372"/>
        <v>3.4722222222223209E-3</v>
      </c>
      <c r="S456" s="17">
        <f t="shared" si="373"/>
        <v>3.819444444444442E-2</v>
      </c>
      <c r="T456" s="17">
        <f t="shared" si="374"/>
        <v>2.0833333333333259E-2</v>
      </c>
      <c r="U456" s="18">
        <v>30.8</v>
      </c>
      <c r="V456" s="18">
        <f>INDEX('Počty dní'!F:J,MATCH(E456,'Počty dní'!H:H,0),4)</f>
        <v>47</v>
      </c>
      <c r="W456" s="88">
        <f>V456*U456</f>
        <v>1447.6000000000001</v>
      </c>
      <c r="Z456" s="20"/>
      <c r="AA456" s="20"/>
    </row>
    <row r="457" spans="1:27" ht="15.75" thickBot="1" x14ac:dyDescent="0.3">
      <c r="A457" s="80">
        <v>436</v>
      </c>
      <c r="B457" s="18">
        <v>4136</v>
      </c>
      <c r="C457" s="18" t="s">
        <v>21</v>
      </c>
      <c r="D457" s="18"/>
      <c r="E457" s="81" t="str">
        <f t="shared" si="368"/>
        <v>X</v>
      </c>
      <c r="F457" s="18" t="s">
        <v>119</v>
      </c>
      <c r="G457" s="218">
        <v>20</v>
      </c>
      <c r="H457" s="18" t="str">
        <f t="shared" si="369"/>
        <v>XXX402/20</v>
      </c>
      <c r="I457" s="94" t="s">
        <v>28</v>
      </c>
      <c r="J457" s="83" t="s">
        <v>27</v>
      </c>
      <c r="K457" s="84">
        <v>0.68611111111111101</v>
      </c>
      <c r="L457" s="85">
        <v>0.6875</v>
      </c>
      <c r="M457" s="86" t="s">
        <v>90</v>
      </c>
      <c r="N457" s="85">
        <v>0.70624999999999993</v>
      </c>
      <c r="O457" s="86" t="s">
        <v>118</v>
      </c>
      <c r="P457" s="18"/>
      <c r="Q457" s="17">
        <f t="shared" si="371"/>
        <v>1.8749999999999933E-2</v>
      </c>
      <c r="R457" s="17">
        <f t="shared" si="372"/>
        <v>1.388888888888995E-3</v>
      </c>
      <c r="S457" s="17">
        <f t="shared" si="373"/>
        <v>2.0138888888888928E-2</v>
      </c>
      <c r="T457" s="17">
        <f t="shared" si="374"/>
        <v>5.5555555555555358E-3</v>
      </c>
      <c r="U457" s="18">
        <v>16.399999999999999</v>
      </c>
      <c r="V457" s="18">
        <f>INDEX('Počty dní'!F:J,MATCH(E457,'Počty dní'!H:H,0),4)</f>
        <v>47</v>
      </c>
      <c r="W457" s="88">
        <f>V457*U457</f>
        <v>770.8</v>
      </c>
      <c r="Z457" s="20"/>
      <c r="AA457" s="20"/>
    </row>
    <row r="458" spans="1:27" ht="15.75" thickBot="1" x14ac:dyDescent="0.3">
      <c r="A458" s="69" t="str">
        <f ca="1">CONCATENATE(INDIRECT("R[-3]C[0]",FALSE),"celkem")</f>
        <v>436celkem</v>
      </c>
      <c r="B458" s="37"/>
      <c r="C458" s="37" t="str">
        <f ca="1">INDIRECT("R[-1]C[12]",FALSE)</f>
        <v>Stonařov</v>
      </c>
      <c r="D458" s="38"/>
      <c r="E458" s="37"/>
      <c r="F458" s="38"/>
      <c r="G458" s="219"/>
      <c r="H458" s="39"/>
      <c r="I458" s="40"/>
      <c r="J458" s="41" t="str">
        <f ca="1">INDIRECT("R[-2]C[0]",FALSE)</f>
        <v>V</v>
      </c>
      <c r="K458" s="42"/>
      <c r="L458" s="59"/>
      <c r="M458" s="43"/>
      <c r="N458" s="59"/>
      <c r="O458" s="44"/>
      <c r="P458" s="37"/>
      <c r="Q458" s="45">
        <f>SUM(Q450:Q457)</f>
        <v>0.23958333333333331</v>
      </c>
      <c r="R458" s="45">
        <f>SUM(R450:R457)</f>
        <v>1.8750000000000211E-2</v>
      </c>
      <c r="S458" s="45">
        <f>SUM(S450:S457)</f>
        <v>0.25833333333333353</v>
      </c>
      <c r="T458" s="45">
        <f>SUM(T450:T457)</f>
        <v>0.2451388888888886</v>
      </c>
      <c r="U458" s="46">
        <f>SUM(U450:U457)</f>
        <v>210.4</v>
      </c>
      <c r="V458" s="47"/>
      <c r="W458" s="48">
        <f>SUM(W450:W457)</f>
        <v>9888.7999999999993</v>
      </c>
      <c r="Z458" s="20"/>
      <c r="AA458" s="20"/>
    </row>
    <row r="459" spans="1:27" x14ac:dyDescent="0.25">
      <c r="A459" s="70"/>
      <c r="D459" s="49"/>
      <c r="F459" s="49"/>
      <c r="H459" s="50"/>
      <c r="I459" s="51"/>
      <c r="J459" s="52"/>
      <c r="K459" s="53"/>
      <c r="L459" s="60"/>
      <c r="M459" s="54"/>
      <c r="N459" s="60"/>
      <c r="O459" s="55"/>
      <c r="Q459" s="56"/>
      <c r="R459" s="56"/>
      <c r="S459" s="56"/>
      <c r="T459" s="56"/>
      <c r="U459" s="53"/>
      <c r="W459" s="53"/>
      <c r="Z459" s="20"/>
      <c r="AA459" s="20"/>
    </row>
    <row r="460" spans="1:27" ht="15.75" thickBot="1" x14ac:dyDescent="0.3">
      <c r="Z460" s="20"/>
      <c r="AA460" s="20"/>
    </row>
    <row r="461" spans="1:27" x14ac:dyDescent="0.25">
      <c r="A461" s="72">
        <v>437</v>
      </c>
      <c r="B461" s="57">
        <v>4137</v>
      </c>
      <c r="C461" s="57" t="s">
        <v>21</v>
      </c>
      <c r="D461" s="57"/>
      <c r="E461" s="73" t="str">
        <f t="shared" ref="E461:E466" si="376">CONCATENATE(C461,D461)</f>
        <v>X</v>
      </c>
      <c r="F461" s="57" t="s">
        <v>136</v>
      </c>
      <c r="G461" s="217">
        <v>2</v>
      </c>
      <c r="H461" s="57" t="str">
        <f t="shared" ref="H461:H466" si="377">CONCATENATE(F461,"/",G461)</f>
        <v>XXX345/2</v>
      </c>
      <c r="I461" s="93" t="s">
        <v>28</v>
      </c>
      <c r="J461" s="75" t="s">
        <v>29</v>
      </c>
      <c r="K461" s="76">
        <v>0.20347222222222219</v>
      </c>
      <c r="L461" s="77">
        <v>0.20486111111111113</v>
      </c>
      <c r="M461" s="78" t="s">
        <v>137</v>
      </c>
      <c r="N461" s="77">
        <v>0.24791666666666667</v>
      </c>
      <c r="O461" s="78" t="s">
        <v>90</v>
      </c>
      <c r="P461" s="57" t="str">
        <f t="shared" ref="P461:P465" si="378">IF(M462=O461,"OK","POZOR")</f>
        <v>OK</v>
      </c>
      <c r="Q461" s="58">
        <f t="shared" ref="Q461:Q466" si="379">IF(ISNUMBER(G461),N461-L461,IF(F461="přejezd",N461-L461,0))</f>
        <v>4.3055555555555541E-2</v>
      </c>
      <c r="R461" s="58">
        <f t="shared" ref="R461:R466" si="380">IF(ISNUMBER(G461),L461-K461,0)</f>
        <v>1.3888888888889395E-3</v>
      </c>
      <c r="S461" s="58">
        <f t="shared" ref="S461:S466" si="381">Q461+R461</f>
        <v>4.4444444444444481E-2</v>
      </c>
      <c r="T461" s="58"/>
      <c r="U461" s="57">
        <v>38.700000000000003</v>
      </c>
      <c r="V461" s="57">
        <f>INDEX('Počty dní'!F:J,MATCH(E461,'Počty dní'!H:H,0),4)</f>
        <v>47</v>
      </c>
      <c r="W461" s="79">
        <f t="shared" ref="W461:W466" si="382">V461*U461</f>
        <v>1818.9</v>
      </c>
      <c r="Z461" s="20"/>
      <c r="AA461" s="20"/>
    </row>
    <row r="462" spans="1:27" x14ac:dyDescent="0.25">
      <c r="A462" s="80">
        <v>437</v>
      </c>
      <c r="B462" s="18">
        <v>4137</v>
      </c>
      <c r="C462" s="18" t="s">
        <v>21</v>
      </c>
      <c r="D462" s="18"/>
      <c r="E462" s="81" t="str">
        <f t="shared" si="376"/>
        <v>X</v>
      </c>
      <c r="F462" s="18" t="s">
        <v>97</v>
      </c>
      <c r="G462" s="218">
        <v>10</v>
      </c>
      <c r="H462" s="18" t="str">
        <f t="shared" si="377"/>
        <v>XXX330/10</v>
      </c>
      <c r="I462" s="94" t="s">
        <v>29</v>
      </c>
      <c r="J462" s="83" t="s">
        <v>29</v>
      </c>
      <c r="K462" s="84">
        <v>0.25</v>
      </c>
      <c r="L462" s="85">
        <v>0.25347222222222221</v>
      </c>
      <c r="M462" s="86" t="s">
        <v>90</v>
      </c>
      <c r="N462" s="85">
        <v>0.28819444444444448</v>
      </c>
      <c r="O462" s="86" t="s">
        <v>26</v>
      </c>
      <c r="P462" s="18" t="str">
        <f t="shared" si="378"/>
        <v>OK</v>
      </c>
      <c r="Q462" s="17">
        <f t="shared" si="379"/>
        <v>3.4722222222222265E-2</v>
      </c>
      <c r="R462" s="17">
        <f t="shared" si="380"/>
        <v>3.4722222222222099E-3</v>
      </c>
      <c r="S462" s="17">
        <f t="shared" si="381"/>
        <v>3.8194444444444475E-2</v>
      </c>
      <c r="T462" s="17">
        <f t="shared" ref="T462:T466" si="383">K462-N461</f>
        <v>2.0833333333333259E-3</v>
      </c>
      <c r="U462" s="18">
        <v>31.8</v>
      </c>
      <c r="V462" s="18">
        <f>INDEX('Počty dní'!F:J,MATCH(E462,'Počty dní'!H:H,0),4)</f>
        <v>47</v>
      </c>
      <c r="W462" s="88">
        <f t="shared" si="382"/>
        <v>1494.6000000000001</v>
      </c>
      <c r="Z462" s="20"/>
      <c r="AA462" s="20"/>
    </row>
    <row r="463" spans="1:27" x14ac:dyDescent="0.25">
      <c r="A463" s="80">
        <v>437</v>
      </c>
      <c r="B463" s="18">
        <v>4137</v>
      </c>
      <c r="C463" s="18" t="s">
        <v>21</v>
      </c>
      <c r="D463" s="18"/>
      <c r="E463" s="81" t="str">
        <f>CONCATENATE(C463,D463)</f>
        <v>X</v>
      </c>
      <c r="F463" s="18" t="s">
        <v>119</v>
      </c>
      <c r="G463" s="218">
        <v>11</v>
      </c>
      <c r="H463" s="18" t="str">
        <f>CONCATENATE(F463,"/",G463)</f>
        <v>XXX402/11</v>
      </c>
      <c r="I463" s="94" t="s">
        <v>28</v>
      </c>
      <c r="J463" s="83" t="s">
        <v>29</v>
      </c>
      <c r="K463" s="84">
        <v>0.4861111111111111</v>
      </c>
      <c r="L463" s="85">
        <v>0.48958333333333331</v>
      </c>
      <c r="M463" s="86" t="s">
        <v>26</v>
      </c>
      <c r="N463" s="85">
        <v>0.52430555555555558</v>
      </c>
      <c r="O463" s="86" t="s">
        <v>90</v>
      </c>
      <c r="P463" s="18" t="str">
        <f t="shared" si="378"/>
        <v>OK</v>
      </c>
      <c r="Q463" s="17">
        <f t="shared" si="379"/>
        <v>3.4722222222222265E-2</v>
      </c>
      <c r="R463" s="17">
        <f t="shared" si="380"/>
        <v>3.4722222222222099E-3</v>
      </c>
      <c r="S463" s="17">
        <f t="shared" si="381"/>
        <v>3.8194444444444475E-2</v>
      </c>
      <c r="T463" s="17">
        <f t="shared" si="383"/>
        <v>0.19791666666666663</v>
      </c>
      <c r="U463" s="18">
        <v>30.8</v>
      </c>
      <c r="V463" s="18">
        <f>INDEX('Počty dní'!F:J,MATCH(E463,'Počty dní'!H:H,0),4)</f>
        <v>47</v>
      </c>
      <c r="W463" s="88">
        <f>V463*U463</f>
        <v>1447.6000000000001</v>
      </c>
      <c r="Z463" s="20"/>
      <c r="AA463" s="20"/>
    </row>
    <row r="464" spans="1:27" x14ac:dyDescent="0.25">
      <c r="A464" s="80">
        <v>437</v>
      </c>
      <c r="B464" s="18">
        <v>4137</v>
      </c>
      <c r="C464" s="18" t="s">
        <v>21</v>
      </c>
      <c r="D464" s="18"/>
      <c r="E464" s="81" t="str">
        <f t="shared" si="376"/>
        <v>X</v>
      </c>
      <c r="F464" s="18" t="s">
        <v>119</v>
      </c>
      <c r="G464" s="218">
        <v>16</v>
      </c>
      <c r="H464" s="18" t="str">
        <f t="shared" si="377"/>
        <v>XXX402/16</v>
      </c>
      <c r="I464" s="94" t="s">
        <v>28</v>
      </c>
      <c r="J464" s="83" t="s">
        <v>29</v>
      </c>
      <c r="K464" s="84">
        <v>0.60069444444444442</v>
      </c>
      <c r="L464" s="85">
        <v>0.60416666666666663</v>
      </c>
      <c r="M464" s="86" t="s">
        <v>90</v>
      </c>
      <c r="N464" s="85">
        <v>0.63888888888888895</v>
      </c>
      <c r="O464" s="86" t="s">
        <v>26</v>
      </c>
      <c r="P464" s="18" t="str">
        <f t="shared" si="378"/>
        <v>OK</v>
      </c>
      <c r="Q464" s="17">
        <f t="shared" si="379"/>
        <v>3.4722222222222321E-2</v>
      </c>
      <c r="R464" s="17">
        <f t="shared" si="380"/>
        <v>3.4722222222222099E-3</v>
      </c>
      <c r="S464" s="17">
        <f t="shared" si="381"/>
        <v>3.8194444444444531E-2</v>
      </c>
      <c r="T464" s="17">
        <f t="shared" si="383"/>
        <v>7.638888888888884E-2</v>
      </c>
      <c r="U464" s="18">
        <v>30.8</v>
      </c>
      <c r="V464" s="18">
        <f>INDEX('Počty dní'!F:J,MATCH(E464,'Počty dní'!H:H,0),4)</f>
        <v>47</v>
      </c>
      <c r="W464" s="88">
        <f t="shared" si="382"/>
        <v>1447.6000000000001</v>
      </c>
      <c r="Z464" s="20"/>
      <c r="AA464" s="20"/>
    </row>
    <row r="465" spans="1:27" x14ac:dyDescent="0.25">
      <c r="A465" s="80">
        <v>437</v>
      </c>
      <c r="B465" s="18">
        <v>4137</v>
      </c>
      <c r="C465" s="18" t="s">
        <v>21</v>
      </c>
      <c r="D465" s="18"/>
      <c r="E465" s="81" t="str">
        <f t="shared" si="376"/>
        <v>X</v>
      </c>
      <c r="F465" s="18" t="s">
        <v>97</v>
      </c>
      <c r="G465" s="218">
        <v>33</v>
      </c>
      <c r="H465" s="18" t="str">
        <f t="shared" si="377"/>
        <v>XXX330/33</v>
      </c>
      <c r="I465" s="94" t="s">
        <v>29</v>
      </c>
      <c r="J465" s="83" t="s">
        <v>29</v>
      </c>
      <c r="K465" s="84">
        <v>0.66111111111111109</v>
      </c>
      <c r="L465" s="85">
        <v>0.66805555555555562</v>
      </c>
      <c r="M465" s="86" t="s">
        <v>26</v>
      </c>
      <c r="N465" s="85">
        <v>0.70138888888888884</v>
      </c>
      <c r="O465" s="86" t="s">
        <v>90</v>
      </c>
      <c r="P465" s="18" t="str">
        <f t="shared" si="378"/>
        <v>OK</v>
      </c>
      <c r="Q465" s="17">
        <f t="shared" si="379"/>
        <v>3.3333333333333215E-2</v>
      </c>
      <c r="R465" s="17">
        <f t="shared" si="380"/>
        <v>6.9444444444445308E-3</v>
      </c>
      <c r="S465" s="17">
        <f t="shared" si="381"/>
        <v>4.0277777777777746E-2</v>
      </c>
      <c r="T465" s="17">
        <f t="shared" si="383"/>
        <v>2.2222222222222143E-2</v>
      </c>
      <c r="U465" s="18">
        <v>31.8</v>
      </c>
      <c r="V465" s="18">
        <f>INDEX('Počty dní'!F:J,MATCH(E465,'Počty dní'!H:H,0),4)</f>
        <v>47</v>
      </c>
      <c r="W465" s="88">
        <f t="shared" si="382"/>
        <v>1494.6000000000001</v>
      </c>
      <c r="Z465" s="20"/>
      <c r="AA465" s="20"/>
    </row>
    <row r="466" spans="1:27" ht="15.75" thickBot="1" x14ac:dyDescent="0.3">
      <c r="A466" s="80">
        <v>437</v>
      </c>
      <c r="B466" s="18">
        <v>4137</v>
      </c>
      <c r="C466" s="18" t="s">
        <v>21</v>
      </c>
      <c r="D466" s="18"/>
      <c r="E466" s="81" t="str">
        <f t="shared" si="376"/>
        <v>X</v>
      </c>
      <c r="F466" s="18" t="s">
        <v>136</v>
      </c>
      <c r="G466" s="218">
        <v>1</v>
      </c>
      <c r="H466" s="18" t="str">
        <f t="shared" si="377"/>
        <v>XXX345/1</v>
      </c>
      <c r="I466" s="94" t="s">
        <v>28</v>
      </c>
      <c r="J466" s="83" t="s">
        <v>29</v>
      </c>
      <c r="K466" s="84">
        <v>0.70347222222222217</v>
      </c>
      <c r="L466" s="85">
        <v>0.70486111111111116</v>
      </c>
      <c r="M466" s="86" t="s">
        <v>90</v>
      </c>
      <c r="N466" s="85">
        <v>0.74305555555555547</v>
      </c>
      <c r="O466" s="86" t="s">
        <v>137</v>
      </c>
      <c r="P466" s="18"/>
      <c r="Q466" s="17">
        <f t="shared" si="379"/>
        <v>3.8194444444444309E-2</v>
      </c>
      <c r="R466" s="17">
        <f t="shared" si="380"/>
        <v>1.388888888888995E-3</v>
      </c>
      <c r="S466" s="17">
        <f t="shared" si="381"/>
        <v>3.9583333333333304E-2</v>
      </c>
      <c r="T466" s="17">
        <f t="shared" si="383"/>
        <v>2.0833333333333259E-3</v>
      </c>
      <c r="U466" s="18">
        <v>42.6</v>
      </c>
      <c r="V466" s="18">
        <f>INDEX('Počty dní'!F:J,MATCH(E466,'Počty dní'!H:H,0),4)</f>
        <v>47</v>
      </c>
      <c r="W466" s="88">
        <f t="shared" si="382"/>
        <v>2002.2</v>
      </c>
      <c r="Z466" s="20"/>
      <c r="AA466" s="20"/>
    </row>
    <row r="467" spans="1:27" ht="15.75" thickBot="1" x14ac:dyDescent="0.3">
      <c r="A467" s="69" t="str">
        <f ca="1">CONCATENATE(INDIRECT("R[-3]C[0]",FALSE),"celkem")</f>
        <v>437celkem</v>
      </c>
      <c r="B467" s="37"/>
      <c r="C467" s="37" t="str">
        <f ca="1">INDIRECT("R[-1]C[12]",FALSE)</f>
        <v>Police</v>
      </c>
      <c r="D467" s="38"/>
      <c r="E467" s="37"/>
      <c r="F467" s="38"/>
      <c r="G467" s="219"/>
      <c r="H467" s="39"/>
      <c r="I467" s="40"/>
      <c r="J467" s="41" t="str">
        <f ca="1">INDIRECT("R[-2]C[0]",FALSE)</f>
        <v>V+</v>
      </c>
      <c r="K467" s="42"/>
      <c r="L467" s="59"/>
      <c r="M467" s="43"/>
      <c r="N467" s="59"/>
      <c r="O467" s="44"/>
      <c r="P467" s="37"/>
      <c r="Q467" s="45">
        <f>SUM(Q461:Q466)</f>
        <v>0.21874999999999992</v>
      </c>
      <c r="R467" s="45">
        <f>SUM(R461:R466)</f>
        <v>2.0138888888889095E-2</v>
      </c>
      <c r="S467" s="45">
        <f>SUM(S461:S466)</f>
        <v>0.23888888888888901</v>
      </c>
      <c r="T467" s="45">
        <f>SUM(T461:T466)</f>
        <v>0.30069444444444426</v>
      </c>
      <c r="U467" s="46">
        <f>SUM(U461:U466)</f>
        <v>206.5</v>
      </c>
      <c r="V467" s="47"/>
      <c r="W467" s="48">
        <f>SUM(W461:W466)</f>
        <v>9705.5000000000018</v>
      </c>
      <c r="Z467" s="20"/>
      <c r="AA467" s="20"/>
    </row>
    <row r="468" spans="1:27" x14ac:dyDescent="0.25">
      <c r="A468" s="70"/>
      <c r="D468" s="49"/>
      <c r="F468" s="49"/>
      <c r="H468" s="50"/>
      <c r="I468" s="51"/>
      <c r="J468" s="52"/>
      <c r="K468" s="53"/>
      <c r="L468" s="60"/>
      <c r="M468" s="54"/>
      <c r="N468" s="60"/>
      <c r="O468" s="55"/>
      <c r="Q468" s="56"/>
      <c r="R468" s="56"/>
      <c r="S468" s="56"/>
      <c r="T468" s="56"/>
      <c r="U468" s="53"/>
      <c r="W468" s="53"/>
      <c r="Z468" s="20"/>
      <c r="AA468" s="20"/>
    </row>
    <row r="469" spans="1:27" ht="15.75" thickBot="1" x14ac:dyDescent="0.3">
      <c r="I469" s="20"/>
      <c r="J469" s="20"/>
      <c r="K469" s="20"/>
      <c r="Z469" s="20"/>
      <c r="AA469" s="20"/>
    </row>
    <row r="470" spans="1:27" x14ac:dyDescent="0.25">
      <c r="A470" s="72">
        <v>438</v>
      </c>
      <c r="B470" s="57">
        <v>4138</v>
      </c>
      <c r="C470" s="57" t="s">
        <v>21</v>
      </c>
      <c r="D470" s="57"/>
      <c r="E470" s="73" t="str">
        <f>CONCATENATE(C470,D470)</f>
        <v>X</v>
      </c>
      <c r="F470" s="57" t="s">
        <v>97</v>
      </c>
      <c r="G470" s="217">
        <v>6</v>
      </c>
      <c r="H470" s="57" t="str">
        <f>CONCATENATE(F470,"/",G470)</f>
        <v>XXX330/6</v>
      </c>
      <c r="I470" s="93" t="s">
        <v>29</v>
      </c>
      <c r="J470" s="75" t="s">
        <v>29</v>
      </c>
      <c r="K470" s="76">
        <v>0.20833333333333334</v>
      </c>
      <c r="L470" s="77">
        <v>0.21180555555555555</v>
      </c>
      <c r="M470" s="78" t="s">
        <v>90</v>
      </c>
      <c r="N470" s="77">
        <v>0.24652777777777779</v>
      </c>
      <c r="O470" s="78" t="s">
        <v>26</v>
      </c>
      <c r="P470" s="57" t="str">
        <f t="shared" ref="P470:P476" si="384">IF(M471=O470,"OK","POZOR")</f>
        <v>OK</v>
      </c>
      <c r="Q470" s="58">
        <f t="shared" ref="Q470:Q477" si="385">IF(ISNUMBER(G470),N470-L470,IF(F470="přejezd",N470-L470,0))</f>
        <v>3.4722222222222238E-2</v>
      </c>
      <c r="R470" s="58">
        <f t="shared" ref="R470:R477" si="386">IF(ISNUMBER(G470),L470-K470,0)</f>
        <v>3.4722222222222099E-3</v>
      </c>
      <c r="S470" s="58">
        <f t="shared" ref="S470:S477" si="387">Q470+R470</f>
        <v>3.8194444444444448E-2</v>
      </c>
      <c r="T470" s="58"/>
      <c r="U470" s="57">
        <v>31.8</v>
      </c>
      <c r="V470" s="57">
        <f>INDEX('Počty dní'!F:J,MATCH(E470,'Počty dní'!H:H,0),4)</f>
        <v>47</v>
      </c>
      <c r="W470" s="79">
        <f>V470*U470</f>
        <v>1494.6000000000001</v>
      </c>
      <c r="Z470" s="20"/>
      <c r="AA470" s="20"/>
    </row>
    <row r="471" spans="1:27" x14ac:dyDescent="0.25">
      <c r="A471" s="80">
        <v>438</v>
      </c>
      <c r="B471" s="18">
        <v>4138</v>
      </c>
      <c r="C471" s="18" t="s">
        <v>21</v>
      </c>
      <c r="D471" s="18"/>
      <c r="E471" s="81" t="str">
        <f t="shared" ref="E471:E477" si="388">CONCATENATE(C471,D471)</f>
        <v>X</v>
      </c>
      <c r="F471" s="18" t="s">
        <v>97</v>
      </c>
      <c r="G471" s="218">
        <v>5</v>
      </c>
      <c r="H471" s="18" t="str">
        <f t="shared" ref="H471:H477" si="389">CONCATENATE(F471,"/",G471)</f>
        <v>XXX330/5</v>
      </c>
      <c r="I471" s="94" t="s">
        <v>27</v>
      </c>
      <c r="J471" s="83" t="s">
        <v>29</v>
      </c>
      <c r="K471" s="84">
        <v>0.24791666666666667</v>
      </c>
      <c r="L471" s="85">
        <v>0.25138888888888888</v>
      </c>
      <c r="M471" s="86" t="s">
        <v>26</v>
      </c>
      <c r="N471" s="85">
        <v>0.28472222222222221</v>
      </c>
      <c r="O471" s="86" t="s">
        <v>90</v>
      </c>
      <c r="P471" s="18" t="str">
        <f t="shared" si="384"/>
        <v>OK</v>
      </c>
      <c r="Q471" s="17">
        <f t="shared" si="385"/>
        <v>3.3333333333333326E-2</v>
      </c>
      <c r="R471" s="17">
        <f t="shared" si="386"/>
        <v>3.4722222222222099E-3</v>
      </c>
      <c r="S471" s="17">
        <f t="shared" si="387"/>
        <v>3.6805555555555536E-2</v>
      </c>
      <c r="T471" s="17">
        <f t="shared" ref="T471:T477" si="390">K471-N470</f>
        <v>1.388888888888884E-3</v>
      </c>
      <c r="U471" s="18">
        <v>31.8</v>
      </c>
      <c r="V471" s="18">
        <f>INDEX('Počty dní'!F:J,MATCH(E471,'Počty dní'!H:H,0),4)</f>
        <v>47</v>
      </c>
      <c r="W471" s="88">
        <f t="shared" ref="W471:W477" si="391">V471*U471</f>
        <v>1494.6000000000001</v>
      </c>
      <c r="Z471" s="20"/>
      <c r="AA471" s="20"/>
    </row>
    <row r="472" spans="1:27" x14ac:dyDescent="0.25">
      <c r="A472" s="80">
        <v>438</v>
      </c>
      <c r="B472" s="18">
        <v>4138</v>
      </c>
      <c r="C472" s="18" t="s">
        <v>21</v>
      </c>
      <c r="D472" s="18"/>
      <c r="E472" s="81" t="str">
        <f>CONCATENATE(C472,D472)</f>
        <v>X</v>
      </c>
      <c r="F472" s="18" t="s">
        <v>97</v>
      </c>
      <c r="G472" s="218">
        <v>22</v>
      </c>
      <c r="H472" s="18" t="str">
        <f>CONCATENATE(F472,"/",G472)</f>
        <v>XXX330/22</v>
      </c>
      <c r="I472" s="94" t="s">
        <v>27</v>
      </c>
      <c r="J472" s="83" t="s">
        <v>29</v>
      </c>
      <c r="K472" s="84">
        <v>0.41666666666666669</v>
      </c>
      <c r="L472" s="85">
        <v>0.4201388888888889</v>
      </c>
      <c r="M472" s="86" t="s">
        <v>90</v>
      </c>
      <c r="N472" s="85">
        <v>0.4548611111111111</v>
      </c>
      <c r="O472" s="86" t="s">
        <v>26</v>
      </c>
      <c r="P472" s="18" t="str">
        <f t="shared" si="384"/>
        <v>OK</v>
      </c>
      <c r="Q472" s="17">
        <f t="shared" si="385"/>
        <v>3.472222222222221E-2</v>
      </c>
      <c r="R472" s="17">
        <f t="shared" si="386"/>
        <v>3.4722222222222099E-3</v>
      </c>
      <c r="S472" s="17">
        <f t="shared" si="387"/>
        <v>3.819444444444442E-2</v>
      </c>
      <c r="T472" s="17">
        <f t="shared" si="390"/>
        <v>0.13194444444444448</v>
      </c>
      <c r="U472" s="18">
        <v>31.8</v>
      </c>
      <c r="V472" s="18">
        <f>INDEX('Počty dní'!F:J,MATCH(E472,'Počty dní'!H:H,0),4)</f>
        <v>47</v>
      </c>
      <c r="W472" s="88">
        <f>V472*U472</f>
        <v>1494.6000000000001</v>
      </c>
      <c r="Z472" s="20"/>
      <c r="AA472" s="20"/>
    </row>
    <row r="473" spans="1:27" x14ac:dyDescent="0.25">
      <c r="A473" s="80">
        <v>438</v>
      </c>
      <c r="B473" s="18">
        <v>4138</v>
      </c>
      <c r="C473" s="18" t="s">
        <v>21</v>
      </c>
      <c r="D473" s="18"/>
      <c r="E473" s="81" t="str">
        <f>CONCATENATE(C473,D473)</f>
        <v>X</v>
      </c>
      <c r="F473" s="18" t="s">
        <v>97</v>
      </c>
      <c r="G473" s="218">
        <v>17</v>
      </c>
      <c r="H473" s="18" t="str">
        <f>CONCATENATE(F473,"/",G473)</f>
        <v>XXX330/17</v>
      </c>
      <c r="I473" s="94" t="s">
        <v>27</v>
      </c>
      <c r="J473" s="83" t="s">
        <v>29</v>
      </c>
      <c r="K473" s="84">
        <v>0.45624999999999999</v>
      </c>
      <c r="L473" s="85">
        <v>0.4597222222222222</v>
      </c>
      <c r="M473" s="86" t="s">
        <v>26</v>
      </c>
      <c r="N473" s="85">
        <v>0.49305555555555558</v>
      </c>
      <c r="O473" s="86" t="s">
        <v>90</v>
      </c>
      <c r="P473" s="18" t="str">
        <f t="shared" si="384"/>
        <v>OK</v>
      </c>
      <c r="Q473" s="17">
        <f t="shared" si="385"/>
        <v>3.3333333333333381E-2</v>
      </c>
      <c r="R473" s="17">
        <f t="shared" si="386"/>
        <v>3.4722222222222099E-3</v>
      </c>
      <c r="S473" s="17">
        <f t="shared" si="387"/>
        <v>3.6805555555555591E-2</v>
      </c>
      <c r="T473" s="17">
        <f t="shared" si="390"/>
        <v>1.388888888888884E-3</v>
      </c>
      <c r="U473" s="18">
        <v>31.8</v>
      </c>
      <c r="V473" s="18">
        <f>INDEX('Počty dní'!F:J,MATCH(E473,'Počty dní'!H:H,0),4)</f>
        <v>47</v>
      </c>
      <c r="W473" s="88">
        <f>V473*U473</f>
        <v>1494.6000000000001</v>
      </c>
      <c r="Z473" s="20"/>
      <c r="AA473" s="20"/>
    </row>
    <row r="474" spans="1:27" x14ac:dyDescent="0.25">
      <c r="A474" s="80">
        <v>438</v>
      </c>
      <c r="B474" s="18">
        <v>4138</v>
      </c>
      <c r="C474" s="18" t="s">
        <v>21</v>
      </c>
      <c r="D474" s="18"/>
      <c r="E474" s="81" t="str">
        <f>CONCATENATE(C474,D474)</f>
        <v>X</v>
      </c>
      <c r="F474" s="18" t="s">
        <v>97</v>
      </c>
      <c r="G474" s="218">
        <v>24</v>
      </c>
      <c r="H474" s="18" t="str">
        <f>CONCATENATE(F474,"/",G474)</f>
        <v>XXX330/24</v>
      </c>
      <c r="I474" s="94" t="s">
        <v>27</v>
      </c>
      <c r="J474" s="83" t="s">
        <v>29</v>
      </c>
      <c r="K474" s="84">
        <v>0.5</v>
      </c>
      <c r="L474" s="85">
        <v>0.50347222222222221</v>
      </c>
      <c r="M474" s="86" t="s">
        <v>90</v>
      </c>
      <c r="N474" s="85">
        <v>0.53819444444444442</v>
      </c>
      <c r="O474" s="86" t="s">
        <v>26</v>
      </c>
      <c r="P474" s="18" t="str">
        <f t="shared" si="384"/>
        <v>OK</v>
      </c>
      <c r="Q474" s="17">
        <f t="shared" si="385"/>
        <v>3.472222222222221E-2</v>
      </c>
      <c r="R474" s="17">
        <f t="shared" si="386"/>
        <v>3.4722222222222099E-3</v>
      </c>
      <c r="S474" s="17">
        <f t="shared" si="387"/>
        <v>3.819444444444442E-2</v>
      </c>
      <c r="T474" s="17">
        <f t="shared" si="390"/>
        <v>6.9444444444444198E-3</v>
      </c>
      <c r="U474" s="18">
        <v>31.8</v>
      </c>
      <c r="V474" s="18">
        <f>INDEX('Počty dní'!F:J,MATCH(E474,'Počty dní'!H:H,0),4)</f>
        <v>47</v>
      </c>
      <c r="W474" s="88">
        <f>V474*U474</f>
        <v>1494.6000000000001</v>
      </c>
      <c r="Z474" s="20"/>
      <c r="AA474" s="20"/>
    </row>
    <row r="475" spans="1:27" x14ac:dyDescent="0.25">
      <c r="A475" s="80">
        <v>438</v>
      </c>
      <c r="B475" s="18">
        <v>4138</v>
      </c>
      <c r="C475" s="18" t="s">
        <v>21</v>
      </c>
      <c r="D475" s="18"/>
      <c r="E475" s="81" t="str">
        <f t="shared" si="388"/>
        <v>X</v>
      </c>
      <c r="F475" s="18" t="s">
        <v>97</v>
      </c>
      <c r="G475" s="218">
        <v>29</v>
      </c>
      <c r="H475" s="18" t="str">
        <f t="shared" si="389"/>
        <v>XXX330/29</v>
      </c>
      <c r="I475" s="94" t="s">
        <v>29</v>
      </c>
      <c r="J475" s="83" t="s">
        <v>29</v>
      </c>
      <c r="K475" s="84">
        <v>0.61944444444444446</v>
      </c>
      <c r="L475" s="85">
        <v>0.62638888888888888</v>
      </c>
      <c r="M475" s="86" t="s">
        <v>26</v>
      </c>
      <c r="N475" s="85">
        <v>0.65972222222222221</v>
      </c>
      <c r="O475" s="86" t="s">
        <v>90</v>
      </c>
      <c r="P475" s="18" t="str">
        <f t="shared" si="384"/>
        <v>OK</v>
      </c>
      <c r="Q475" s="17">
        <f t="shared" si="385"/>
        <v>3.3333333333333326E-2</v>
      </c>
      <c r="R475" s="17">
        <f t="shared" si="386"/>
        <v>6.9444444444444198E-3</v>
      </c>
      <c r="S475" s="17">
        <f t="shared" si="387"/>
        <v>4.0277777777777746E-2</v>
      </c>
      <c r="T475" s="17">
        <f t="shared" si="390"/>
        <v>8.1250000000000044E-2</v>
      </c>
      <c r="U475" s="18">
        <v>31.8</v>
      </c>
      <c r="V475" s="18">
        <f>INDEX('Počty dní'!F:J,MATCH(E475,'Počty dní'!H:H,0),4)</f>
        <v>47</v>
      </c>
      <c r="W475" s="88">
        <f t="shared" si="391"/>
        <v>1494.6000000000001</v>
      </c>
      <c r="Z475" s="20"/>
      <c r="AA475" s="20"/>
    </row>
    <row r="476" spans="1:27" x14ac:dyDescent="0.25">
      <c r="A476" s="80">
        <v>438</v>
      </c>
      <c r="B476" s="18">
        <v>4138</v>
      </c>
      <c r="C476" s="18" t="s">
        <v>21</v>
      </c>
      <c r="D476" s="18"/>
      <c r="E476" s="81" t="str">
        <f t="shared" si="388"/>
        <v>X</v>
      </c>
      <c r="F476" s="18" t="s">
        <v>97</v>
      </c>
      <c r="G476" s="218">
        <v>38</v>
      </c>
      <c r="H476" s="18" t="str">
        <f t="shared" si="389"/>
        <v>XXX330/38</v>
      </c>
      <c r="I476" s="94" t="s">
        <v>27</v>
      </c>
      <c r="J476" s="83" t="s">
        <v>29</v>
      </c>
      <c r="K476" s="84">
        <v>0.66805555555555562</v>
      </c>
      <c r="L476" s="85">
        <v>0.67013888888888884</v>
      </c>
      <c r="M476" s="86" t="s">
        <v>90</v>
      </c>
      <c r="N476" s="85">
        <v>0.70486111111111116</v>
      </c>
      <c r="O476" s="86" t="s">
        <v>26</v>
      </c>
      <c r="P476" s="18" t="str">
        <f t="shared" si="384"/>
        <v>OK</v>
      </c>
      <c r="Q476" s="17">
        <f t="shared" si="385"/>
        <v>3.4722222222222321E-2</v>
      </c>
      <c r="R476" s="17">
        <f t="shared" si="386"/>
        <v>2.0833333333332149E-3</v>
      </c>
      <c r="S476" s="17">
        <f t="shared" si="387"/>
        <v>3.6805555555555536E-2</v>
      </c>
      <c r="T476" s="17">
        <f t="shared" si="390"/>
        <v>8.3333333333334147E-3</v>
      </c>
      <c r="U476" s="18">
        <v>31.8</v>
      </c>
      <c r="V476" s="18">
        <f>INDEX('Počty dní'!F:J,MATCH(E476,'Počty dní'!H:H,0),4)</f>
        <v>47</v>
      </c>
      <c r="W476" s="88">
        <f t="shared" si="391"/>
        <v>1494.6000000000001</v>
      </c>
      <c r="Z476" s="20"/>
      <c r="AA476" s="20"/>
    </row>
    <row r="477" spans="1:27" ht="15.75" thickBot="1" x14ac:dyDescent="0.3">
      <c r="A477" s="80">
        <v>438</v>
      </c>
      <c r="B477" s="18">
        <v>4138</v>
      </c>
      <c r="C477" s="18" t="s">
        <v>21</v>
      </c>
      <c r="D477" s="18"/>
      <c r="E477" s="81" t="str">
        <f t="shared" si="388"/>
        <v>X</v>
      </c>
      <c r="F477" s="18" t="s">
        <v>97</v>
      </c>
      <c r="G477" s="218">
        <v>37</v>
      </c>
      <c r="H477" s="18" t="str">
        <f t="shared" si="389"/>
        <v>XXX330/37</v>
      </c>
      <c r="I477" s="94" t="s">
        <v>27</v>
      </c>
      <c r="J477" s="83" t="s">
        <v>29</v>
      </c>
      <c r="K477" s="84">
        <v>0.74791666666666667</v>
      </c>
      <c r="L477" s="85">
        <v>0.75138888888888899</v>
      </c>
      <c r="M477" s="86" t="s">
        <v>26</v>
      </c>
      <c r="N477" s="85">
        <v>0.78472222222222221</v>
      </c>
      <c r="O477" s="86" t="s">
        <v>90</v>
      </c>
      <c r="P477" s="18"/>
      <c r="Q477" s="17">
        <f t="shared" si="385"/>
        <v>3.3333333333333215E-2</v>
      </c>
      <c r="R477" s="17">
        <f t="shared" si="386"/>
        <v>3.4722222222223209E-3</v>
      </c>
      <c r="S477" s="17">
        <f t="shared" si="387"/>
        <v>3.6805555555555536E-2</v>
      </c>
      <c r="T477" s="17">
        <f t="shared" si="390"/>
        <v>4.3055555555555514E-2</v>
      </c>
      <c r="U477" s="18">
        <v>31.8</v>
      </c>
      <c r="V477" s="18">
        <f>INDEX('Počty dní'!F:J,MATCH(E477,'Počty dní'!H:H,0),4)</f>
        <v>47</v>
      </c>
      <c r="W477" s="88">
        <f t="shared" si="391"/>
        <v>1494.6000000000001</v>
      </c>
      <c r="Z477" s="20"/>
      <c r="AA477" s="20"/>
    </row>
    <row r="478" spans="1:27" ht="15.75" thickBot="1" x14ac:dyDescent="0.3">
      <c r="A478" s="69" t="str">
        <f ca="1">CONCATENATE(INDIRECT("R[-3]C[0]",FALSE),"celkem")</f>
        <v>438celkem</v>
      </c>
      <c r="B478" s="37"/>
      <c r="C478" s="37" t="str">
        <f ca="1">INDIRECT("R[-1]C[12]",FALSE)</f>
        <v>Telč,,aut.nádr.</v>
      </c>
      <c r="D478" s="38"/>
      <c r="E478" s="37"/>
      <c r="F478" s="38"/>
      <c r="G478" s="219"/>
      <c r="H478" s="39"/>
      <c r="I478" s="40"/>
      <c r="J478" s="41" t="str">
        <f ca="1">INDIRECT("R[-2]C[0]",FALSE)</f>
        <v>V+</v>
      </c>
      <c r="K478" s="42"/>
      <c r="L478" s="59"/>
      <c r="M478" s="43"/>
      <c r="N478" s="59"/>
      <c r="O478" s="44"/>
      <c r="P478" s="37"/>
      <c r="Q478" s="45">
        <f>SUM(Q470:Q477)</f>
        <v>0.27222222222222225</v>
      </c>
      <c r="R478" s="45">
        <f>SUM(R470:R477)</f>
        <v>2.9861111111111005E-2</v>
      </c>
      <c r="S478" s="45">
        <f>SUM(S470:S477)</f>
        <v>0.30208333333333326</v>
      </c>
      <c r="T478" s="45">
        <f>SUM(T470:T477)</f>
        <v>0.27430555555555564</v>
      </c>
      <c r="U478" s="46">
        <f>SUM(U470:U477)</f>
        <v>254.40000000000003</v>
      </c>
      <c r="V478" s="47"/>
      <c r="W478" s="48">
        <f>SUM(W470:W477)</f>
        <v>11956.800000000001</v>
      </c>
      <c r="Z478" s="20"/>
      <c r="AA478" s="20"/>
    </row>
    <row r="479" spans="1:27" x14ac:dyDescent="0.25">
      <c r="E479" s="120"/>
      <c r="K479" s="121"/>
      <c r="L479" s="90"/>
      <c r="M479" s="91"/>
      <c r="N479" s="90"/>
      <c r="O479" s="91"/>
      <c r="Q479" s="19"/>
      <c r="R479" s="19"/>
      <c r="S479" s="19"/>
      <c r="T479" s="19"/>
      <c r="Z479" s="20"/>
      <c r="AA479" s="20"/>
    </row>
    <row r="480" spans="1:27" ht="15.75" thickBot="1" x14ac:dyDescent="0.3">
      <c r="I480" s="20"/>
      <c r="J480" s="20"/>
      <c r="K480" s="20"/>
      <c r="Z480" s="20"/>
      <c r="AA480" s="20"/>
    </row>
    <row r="481" spans="1:27" x14ac:dyDescent="0.25">
      <c r="A481" s="72">
        <v>439</v>
      </c>
      <c r="B481" s="57">
        <v>4139</v>
      </c>
      <c r="C481" s="57" t="s">
        <v>21</v>
      </c>
      <c r="D481" s="57"/>
      <c r="E481" s="73" t="str">
        <f t="shared" ref="E481:E486" si="392">CONCATENATE(C481,D481)</f>
        <v>X</v>
      </c>
      <c r="F481" s="57" t="s">
        <v>97</v>
      </c>
      <c r="G481" s="217">
        <v>2</v>
      </c>
      <c r="H481" s="57" t="str">
        <f t="shared" ref="H481:H486" si="393">CONCATENATE(F481,"/",G481)</f>
        <v>XXX330/2</v>
      </c>
      <c r="I481" s="93" t="s">
        <v>29</v>
      </c>
      <c r="J481" s="75" t="s">
        <v>29</v>
      </c>
      <c r="K481" s="76">
        <v>0.17013888888888887</v>
      </c>
      <c r="L481" s="77">
        <v>0.17361111111111113</v>
      </c>
      <c r="M481" s="78" t="s">
        <v>90</v>
      </c>
      <c r="N481" s="77">
        <v>0.20833333333333334</v>
      </c>
      <c r="O481" s="78" t="s">
        <v>26</v>
      </c>
      <c r="P481" s="57" t="str">
        <f t="shared" ref="P481:P488" si="394">IF(M482=O481,"OK","POZOR")</f>
        <v>OK</v>
      </c>
      <c r="Q481" s="58">
        <f t="shared" ref="Q481:Q490" si="395">IF(ISNUMBER(G481),N481-L481,IF(F481="přejezd",N481-L481,0))</f>
        <v>3.472222222222221E-2</v>
      </c>
      <c r="R481" s="58">
        <f t="shared" ref="R481:R490" si="396">IF(ISNUMBER(G481),L481-K481,0)</f>
        <v>3.4722222222222654E-3</v>
      </c>
      <c r="S481" s="58">
        <f t="shared" ref="S481:S490" si="397">Q481+R481</f>
        <v>3.8194444444444475E-2</v>
      </c>
      <c r="T481" s="58"/>
      <c r="U481" s="57">
        <v>31.8</v>
      </c>
      <c r="V481" s="57">
        <f>INDEX('Počty dní'!F:J,MATCH(E481,'Počty dní'!H:H,0),4)</f>
        <v>47</v>
      </c>
      <c r="W481" s="79">
        <f t="shared" ref="W481:W486" si="398">V481*U481</f>
        <v>1494.6000000000001</v>
      </c>
      <c r="Z481" s="20"/>
      <c r="AA481" s="20"/>
    </row>
    <row r="482" spans="1:27" x14ac:dyDescent="0.25">
      <c r="A482" s="80">
        <v>439</v>
      </c>
      <c r="B482" s="18">
        <v>4139</v>
      </c>
      <c r="C482" s="18" t="s">
        <v>21</v>
      </c>
      <c r="D482" s="18"/>
      <c r="E482" s="81" t="str">
        <f t="shared" si="392"/>
        <v>X</v>
      </c>
      <c r="F482" s="18" t="s">
        <v>97</v>
      </c>
      <c r="G482" s="218">
        <v>1</v>
      </c>
      <c r="H482" s="18" t="str">
        <f t="shared" si="393"/>
        <v>XXX330/1</v>
      </c>
      <c r="I482" s="94" t="s">
        <v>28</v>
      </c>
      <c r="J482" s="83" t="s">
        <v>29</v>
      </c>
      <c r="K482" s="84">
        <v>0.20972222222222223</v>
      </c>
      <c r="L482" s="85">
        <v>0.21180555555555555</v>
      </c>
      <c r="M482" s="86" t="s">
        <v>26</v>
      </c>
      <c r="N482" s="85">
        <v>0.24305555555555555</v>
      </c>
      <c r="O482" s="86" t="s">
        <v>90</v>
      </c>
      <c r="P482" s="18" t="str">
        <f t="shared" ref="P482:P487" si="399">IF(M483=O482,"OK","POZOR")</f>
        <v>OK</v>
      </c>
      <c r="Q482" s="17">
        <f t="shared" ref="Q482:Q487" si="400">IF(ISNUMBER(G482),N482-L482,IF(F482="přejezd",N482-L482,0))</f>
        <v>3.125E-2</v>
      </c>
      <c r="R482" s="17">
        <f t="shared" ref="R482:R487" si="401">IF(ISNUMBER(G482),L482-K482,0)</f>
        <v>2.0833333333333259E-3</v>
      </c>
      <c r="S482" s="17">
        <f t="shared" ref="S482:S487" si="402">Q482+R482</f>
        <v>3.3333333333333326E-2</v>
      </c>
      <c r="T482" s="17">
        <f t="shared" ref="T482:T487" si="403">K482-N481</f>
        <v>1.388888888888884E-3</v>
      </c>
      <c r="U482" s="18">
        <v>31.8</v>
      </c>
      <c r="V482" s="18">
        <f>INDEX('Počty dní'!F:J,MATCH(E482,'Počty dní'!H:H,0),4)</f>
        <v>47</v>
      </c>
      <c r="W482" s="88">
        <f t="shared" si="398"/>
        <v>1494.6000000000001</v>
      </c>
      <c r="Z482" s="20"/>
      <c r="AA482" s="20"/>
    </row>
    <row r="483" spans="1:27" x14ac:dyDescent="0.25">
      <c r="A483" s="80">
        <v>439</v>
      </c>
      <c r="B483" s="18">
        <v>4139</v>
      </c>
      <c r="C483" s="18" t="s">
        <v>21</v>
      </c>
      <c r="D483" s="18"/>
      <c r="E483" s="81" t="str">
        <f>CONCATENATE(C483,D483)</f>
        <v>X</v>
      </c>
      <c r="F483" s="18" t="s">
        <v>97</v>
      </c>
      <c r="G483" s="218">
        <v>16</v>
      </c>
      <c r="H483" s="18" t="str">
        <f>CONCATENATE(F483,"/",G483)</f>
        <v>XXX330/16</v>
      </c>
      <c r="I483" s="94" t="s">
        <v>29</v>
      </c>
      <c r="J483" s="83" t="s">
        <v>29</v>
      </c>
      <c r="K483" s="84">
        <v>0.29166666666666669</v>
      </c>
      <c r="L483" s="85">
        <v>0.2951388888888889</v>
      </c>
      <c r="M483" s="86" t="s">
        <v>90</v>
      </c>
      <c r="N483" s="85">
        <v>0.3298611111111111</v>
      </c>
      <c r="O483" s="86" t="s">
        <v>26</v>
      </c>
      <c r="P483" s="18" t="str">
        <f t="shared" si="399"/>
        <v>OK</v>
      </c>
      <c r="Q483" s="17">
        <f t="shared" si="400"/>
        <v>3.472222222222221E-2</v>
      </c>
      <c r="R483" s="17">
        <f t="shared" si="401"/>
        <v>3.4722222222222099E-3</v>
      </c>
      <c r="S483" s="17">
        <f t="shared" si="402"/>
        <v>3.819444444444442E-2</v>
      </c>
      <c r="T483" s="17">
        <f t="shared" si="403"/>
        <v>4.8611111111111133E-2</v>
      </c>
      <c r="U483" s="18">
        <v>31.8</v>
      </c>
      <c r="V483" s="18">
        <f>INDEX('Počty dní'!F:J,MATCH(E483,'Počty dní'!H:H,0),4)</f>
        <v>47</v>
      </c>
      <c r="W483" s="88">
        <f>V483*U483</f>
        <v>1494.6000000000001</v>
      </c>
      <c r="Z483" s="20"/>
      <c r="AA483" s="20"/>
    </row>
    <row r="484" spans="1:27" x14ac:dyDescent="0.25">
      <c r="A484" s="80">
        <v>439</v>
      </c>
      <c r="B484" s="18">
        <v>4139</v>
      </c>
      <c r="C484" s="18" t="s">
        <v>21</v>
      </c>
      <c r="D484" s="18"/>
      <c r="E484" s="81" t="str">
        <f t="shared" si="392"/>
        <v>X</v>
      </c>
      <c r="F484" s="18" t="s">
        <v>97</v>
      </c>
      <c r="G484" s="218">
        <v>13</v>
      </c>
      <c r="H484" s="18" t="str">
        <f t="shared" si="393"/>
        <v>XXX330/13</v>
      </c>
      <c r="I484" s="94" t="s">
        <v>27</v>
      </c>
      <c r="J484" s="83" t="s">
        <v>29</v>
      </c>
      <c r="K484" s="84">
        <v>0.33124999999999999</v>
      </c>
      <c r="L484" s="85">
        <v>0.3347222222222222</v>
      </c>
      <c r="M484" s="86" t="s">
        <v>26</v>
      </c>
      <c r="N484" s="85">
        <v>0.36805555555555558</v>
      </c>
      <c r="O484" s="86" t="s">
        <v>90</v>
      </c>
      <c r="P484" s="18" t="str">
        <f t="shared" si="399"/>
        <v>OK</v>
      </c>
      <c r="Q484" s="17">
        <f t="shared" si="400"/>
        <v>3.3333333333333381E-2</v>
      </c>
      <c r="R484" s="17">
        <f t="shared" si="401"/>
        <v>3.4722222222222099E-3</v>
      </c>
      <c r="S484" s="17">
        <f t="shared" si="402"/>
        <v>3.6805555555555591E-2</v>
      </c>
      <c r="T484" s="17">
        <f t="shared" si="403"/>
        <v>1.388888888888884E-3</v>
      </c>
      <c r="U484" s="18">
        <v>31.8</v>
      </c>
      <c r="V484" s="18">
        <f>INDEX('Počty dní'!F:J,MATCH(E484,'Počty dní'!H:H,0),4)</f>
        <v>47</v>
      </c>
      <c r="W484" s="88">
        <f t="shared" si="398"/>
        <v>1494.6000000000001</v>
      </c>
      <c r="Z484" s="20"/>
      <c r="AA484" s="20"/>
    </row>
    <row r="485" spans="1:27" x14ac:dyDescent="0.25">
      <c r="A485" s="80">
        <v>439</v>
      </c>
      <c r="B485" s="18">
        <v>4139</v>
      </c>
      <c r="C485" s="18" t="s">
        <v>21</v>
      </c>
      <c r="D485" s="18"/>
      <c r="E485" s="81" t="str">
        <f t="shared" si="392"/>
        <v>X</v>
      </c>
      <c r="F485" s="18" t="s">
        <v>97</v>
      </c>
      <c r="G485" s="218">
        <v>26</v>
      </c>
      <c r="H485" s="18" t="str">
        <f t="shared" si="393"/>
        <v>XXX330/26</v>
      </c>
      <c r="I485" s="94" t="s">
        <v>27</v>
      </c>
      <c r="J485" s="83" t="s">
        <v>29</v>
      </c>
      <c r="K485" s="84">
        <v>0.52083333333333337</v>
      </c>
      <c r="L485" s="85">
        <v>0.52430555555555558</v>
      </c>
      <c r="M485" s="86" t="s">
        <v>90</v>
      </c>
      <c r="N485" s="85">
        <v>0.56597222222222221</v>
      </c>
      <c r="O485" s="86" t="s">
        <v>99</v>
      </c>
      <c r="P485" s="18" t="str">
        <f t="shared" si="399"/>
        <v>OK</v>
      </c>
      <c r="Q485" s="17">
        <f t="shared" si="400"/>
        <v>4.166666666666663E-2</v>
      </c>
      <c r="R485" s="17">
        <f t="shared" si="401"/>
        <v>3.4722222222222099E-3</v>
      </c>
      <c r="S485" s="17">
        <f t="shared" si="402"/>
        <v>4.513888888888884E-2</v>
      </c>
      <c r="T485" s="17">
        <f t="shared" si="403"/>
        <v>0.15277777777777779</v>
      </c>
      <c r="U485" s="18">
        <v>39.1</v>
      </c>
      <c r="V485" s="18">
        <f>INDEX('Počty dní'!F:J,MATCH(E485,'Počty dní'!H:H,0),4)</f>
        <v>47</v>
      </c>
      <c r="W485" s="88">
        <f t="shared" si="398"/>
        <v>1837.7</v>
      </c>
      <c r="Z485" s="20"/>
      <c r="AA485" s="20"/>
    </row>
    <row r="486" spans="1:27" x14ac:dyDescent="0.25">
      <c r="A486" s="80">
        <v>439</v>
      </c>
      <c r="B486" s="18">
        <v>4139</v>
      </c>
      <c r="C486" s="18" t="s">
        <v>21</v>
      </c>
      <c r="D486" s="18"/>
      <c r="E486" s="81" t="str">
        <f t="shared" si="392"/>
        <v>X</v>
      </c>
      <c r="F486" s="18" t="s">
        <v>97</v>
      </c>
      <c r="G486" s="218">
        <v>27</v>
      </c>
      <c r="H486" s="18" t="str">
        <f t="shared" si="393"/>
        <v>XXX330/27</v>
      </c>
      <c r="I486" s="94" t="s">
        <v>29</v>
      </c>
      <c r="J486" s="83" t="s">
        <v>29</v>
      </c>
      <c r="K486" s="84">
        <v>0.59375</v>
      </c>
      <c r="L486" s="85">
        <v>0.59513888888888888</v>
      </c>
      <c r="M486" s="86" t="s">
        <v>99</v>
      </c>
      <c r="N486" s="85">
        <v>0.63888888888888895</v>
      </c>
      <c r="O486" s="86" t="s">
        <v>90</v>
      </c>
      <c r="P486" s="18" t="str">
        <f t="shared" si="399"/>
        <v>OK</v>
      </c>
      <c r="Q486" s="17">
        <f t="shared" si="400"/>
        <v>4.3750000000000067E-2</v>
      </c>
      <c r="R486" s="17">
        <f t="shared" si="401"/>
        <v>1.388888888888884E-3</v>
      </c>
      <c r="S486" s="17">
        <f t="shared" si="402"/>
        <v>4.5138888888888951E-2</v>
      </c>
      <c r="T486" s="17">
        <f t="shared" si="403"/>
        <v>2.777777777777779E-2</v>
      </c>
      <c r="U486" s="18">
        <v>39.1</v>
      </c>
      <c r="V486" s="18">
        <f>INDEX('Počty dní'!F:J,MATCH(E486,'Počty dní'!H:H,0),4)</f>
        <v>47</v>
      </c>
      <c r="W486" s="88">
        <f t="shared" si="398"/>
        <v>1837.7</v>
      </c>
      <c r="Z486" s="20"/>
      <c r="AA486" s="20"/>
    </row>
    <row r="487" spans="1:27" x14ac:dyDescent="0.25">
      <c r="A487" s="80">
        <v>439</v>
      </c>
      <c r="B487" s="18">
        <v>4139</v>
      </c>
      <c r="C487" s="18" t="s">
        <v>21</v>
      </c>
      <c r="D487" s="18"/>
      <c r="E487" s="81" t="str">
        <f>CONCATENATE(C487,D487)</f>
        <v>X</v>
      </c>
      <c r="F487" s="18" t="s">
        <v>119</v>
      </c>
      <c r="G487" s="218">
        <v>18</v>
      </c>
      <c r="H487" s="18" t="str">
        <f>CONCATENATE(F487,"/",G487)</f>
        <v>XXX402/18</v>
      </c>
      <c r="I487" s="94" t="s">
        <v>28</v>
      </c>
      <c r="J487" s="83" t="s">
        <v>29</v>
      </c>
      <c r="K487" s="84">
        <v>0.64236111111111105</v>
      </c>
      <c r="L487" s="85">
        <v>0.64583333333333337</v>
      </c>
      <c r="M487" s="86" t="s">
        <v>90</v>
      </c>
      <c r="N487" s="85">
        <v>0.68055555555555547</v>
      </c>
      <c r="O487" s="86" t="s">
        <v>26</v>
      </c>
      <c r="P487" s="18" t="str">
        <f t="shared" si="399"/>
        <v>OK</v>
      </c>
      <c r="Q487" s="17">
        <f t="shared" si="400"/>
        <v>3.4722222222222099E-2</v>
      </c>
      <c r="R487" s="17">
        <f t="shared" si="401"/>
        <v>3.4722222222223209E-3</v>
      </c>
      <c r="S487" s="17">
        <f t="shared" si="402"/>
        <v>3.819444444444442E-2</v>
      </c>
      <c r="T487" s="17">
        <f t="shared" si="403"/>
        <v>3.4722222222220989E-3</v>
      </c>
      <c r="U487" s="18">
        <v>30.8</v>
      </c>
      <c r="V487" s="18">
        <f>INDEX('Počty dní'!F:J,MATCH(E487,'Počty dní'!H:H,0),4)</f>
        <v>47</v>
      </c>
      <c r="W487" s="88">
        <f>V487*U487</f>
        <v>1447.6000000000001</v>
      </c>
      <c r="Z487" s="20"/>
      <c r="AA487" s="20"/>
    </row>
    <row r="488" spans="1:27" x14ac:dyDescent="0.25">
      <c r="A488" s="80">
        <v>439</v>
      </c>
      <c r="B488" s="18">
        <v>4139</v>
      </c>
      <c r="C488" s="18" t="s">
        <v>21</v>
      </c>
      <c r="D488" s="18"/>
      <c r="E488" s="81" t="str">
        <f>CONCATENATE(C488,D488)</f>
        <v>X</v>
      </c>
      <c r="F488" s="18" t="s">
        <v>97</v>
      </c>
      <c r="G488" s="218">
        <v>35</v>
      </c>
      <c r="H488" s="18" t="str">
        <f>CONCATENATE(F488,"/",G488)</f>
        <v>XXX330/35</v>
      </c>
      <c r="I488" s="94" t="s">
        <v>29</v>
      </c>
      <c r="J488" s="83" t="s">
        <v>29</v>
      </c>
      <c r="K488" s="84">
        <v>0.70277777777777783</v>
      </c>
      <c r="L488" s="85">
        <v>0.70972222222222225</v>
      </c>
      <c r="M488" s="86" t="s">
        <v>26</v>
      </c>
      <c r="N488" s="85">
        <v>0.74305555555555547</v>
      </c>
      <c r="O488" s="86" t="s">
        <v>90</v>
      </c>
      <c r="P488" s="18" t="str">
        <f t="shared" si="394"/>
        <v>OK</v>
      </c>
      <c r="Q488" s="17">
        <f t="shared" si="395"/>
        <v>3.3333333333333215E-2</v>
      </c>
      <c r="R488" s="17">
        <f t="shared" si="396"/>
        <v>6.9444444444444198E-3</v>
      </c>
      <c r="S488" s="17">
        <f t="shared" si="397"/>
        <v>4.0277777777777635E-2</v>
      </c>
      <c r="T488" s="17">
        <f t="shared" ref="T488:T490" si="404">K488-N487</f>
        <v>2.2222222222222365E-2</v>
      </c>
      <c r="U488" s="18">
        <v>31.8</v>
      </c>
      <c r="V488" s="18">
        <f>INDEX('Počty dní'!F:J,MATCH(E488,'Počty dní'!H:H,0),4)</f>
        <v>47</v>
      </c>
      <c r="W488" s="88">
        <f>V488*U488</f>
        <v>1494.6000000000001</v>
      </c>
      <c r="Z488" s="20"/>
      <c r="AA488" s="20"/>
    </row>
    <row r="489" spans="1:27" x14ac:dyDescent="0.25">
      <c r="A489" s="80">
        <v>439</v>
      </c>
      <c r="B489" s="18">
        <v>4139</v>
      </c>
      <c r="C489" s="18" t="s">
        <v>21</v>
      </c>
      <c r="D489" s="18"/>
      <c r="E489" s="81" t="str">
        <f>CONCATENATE(C489,D489)</f>
        <v>X</v>
      </c>
      <c r="F489" s="18" t="s">
        <v>97</v>
      </c>
      <c r="G489" s="218">
        <v>40</v>
      </c>
      <c r="H489" s="18" t="str">
        <f>CONCATENATE(F489,"/",G489)</f>
        <v>XXX330/40</v>
      </c>
      <c r="I489" s="94" t="s">
        <v>28</v>
      </c>
      <c r="J489" s="83" t="s">
        <v>29</v>
      </c>
      <c r="K489" s="84">
        <v>0.75138888888888899</v>
      </c>
      <c r="L489" s="85">
        <v>0.75347222222222221</v>
      </c>
      <c r="M489" s="86" t="s">
        <v>90</v>
      </c>
      <c r="N489" s="85">
        <v>0.78819444444444453</v>
      </c>
      <c r="O489" s="86" t="s">
        <v>26</v>
      </c>
      <c r="P489" s="18" t="str">
        <f t="shared" ref="P489" si="405">IF(M490=O489,"OK","POZOR")</f>
        <v>OK</v>
      </c>
      <c r="Q489" s="17">
        <f t="shared" ref="Q489" si="406">IF(ISNUMBER(G489),N489-L489,IF(F489="přejezd",N489-L489,0))</f>
        <v>3.4722222222222321E-2</v>
      </c>
      <c r="R489" s="17">
        <f t="shared" ref="R489" si="407">IF(ISNUMBER(G489),L489-K489,0)</f>
        <v>2.0833333333332149E-3</v>
      </c>
      <c r="S489" s="17">
        <f t="shared" ref="S489" si="408">Q489+R489</f>
        <v>3.6805555555555536E-2</v>
      </c>
      <c r="T489" s="17">
        <f t="shared" ref="T489" si="409">K489-N488</f>
        <v>8.3333333333335258E-3</v>
      </c>
      <c r="U489" s="18">
        <v>31.8</v>
      </c>
      <c r="V489" s="18">
        <f>INDEX('Počty dní'!F:J,MATCH(E489,'Počty dní'!H:H,0),4)</f>
        <v>47</v>
      </c>
      <c r="W489" s="88">
        <f>V489*U489</f>
        <v>1494.6000000000001</v>
      </c>
      <c r="Z489" s="20"/>
      <c r="AA489" s="20"/>
    </row>
    <row r="490" spans="1:27" ht="15.75" thickBot="1" x14ac:dyDescent="0.3">
      <c r="A490" s="80">
        <v>439</v>
      </c>
      <c r="B490" s="18">
        <v>4139</v>
      </c>
      <c r="C490" s="18" t="s">
        <v>21</v>
      </c>
      <c r="D490" s="18"/>
      <c r="E490" s="81" t="str">
        <f>CONCATENATE(C490,D490)</f>
        <v>X</v>
      </c>
      <c r="F490" s="18" t="s">
        <v>97</v>
      </c>
      <c r="G490" s="218">
        <v>39</v>
      </c>
      <c r="H490" s="18" t="str">
        <f>CONCATENATE(F490,"/",G490)</f>
        <v>XXX330/39</v>
      </c>
      <c r="I490" s="94" t="s">
        <v>27</v>
      </c>
      <c r="J490" s="83" t="s">
        <v>29</v>
      </c>
      <c r="K490" s="84">
        <v>0.81041666666666667</v>
      </c>
      <c r="L490" s="85">
        <v>0.81388888888888899</v>
      </c>
      <c r="M490" s="86" t="s">
        <v>26</v>
      </c>
      <c r="N490" s="85">
        <v>0.84722222222222221</v>
      </c>
      <c r="O490" s="86" t="s">
        <v>90</v>
      </c>
      <c r="P490" s="18"/>
      <c r="Q490" s="17">
        <f t="shared" si="395"/>
        <v>3.3333333333333215E-2</v>
      </c>
      <c r="R490" s="17">
        <f t="shared" si="396"/>
        <v>3.4722222222223209E-3</v>
      </c>
      <c r="S490" s="17">
        <f t="shared" si="397"/>
        <v>3.6805555555555536E-2</v>
      </c>
      <c r="T490" s="17">
        <f t="shared" si="404"/>
        <v>2.2222222222222143E-2</v>
      </c>
      <c r="U490" s="18">
        <v>31.8</v>
      </c>
      <c r="V490" s="18">
        <f>INDEX('Počty dní'!F:J,MATCH(E490,'Počty dní'!H:H,0),4)</f>
        <v>47</v>
      </c>
      <c r="W490" s="88">
        <f>V490*U490</f>
        <v>1494.6000000000001</v>
      </c>
      <c r="Z490" s="20"/>
      <c r="AA490" s="20"/>
    </row>
    <row r="491" spans="1:27" ht="15.75" thickBot="1" x14ac:dyDescent="0.3">
      <c r="A491" s="69" t="str">
        <f ca="1">CONCATENATE(INDIRECT("R[-3]C[0]",FALSE),"celkem")</f>
        <v>439celkem</v>
      </c>
      <c r="B491" s="37"/>
      <c r="C491" s="37" t="str">
        <f ca="1">INDIRECT("R[-1]C[12]",FALSE)</f>
        <v>Telč,,aut.nádr.</v>
      </c>
      <c r="D491" s="38"/>
      <c r="E491" s="37"/>
      <c r="F491" s="38"/>
      <c r="G491" s="219"/>
      <c r="H491" s="39"/>
      <c r="I491" s="40"/>
      <c r="J491" s="41" t="str">
        <f ca="1">INDIRECT("R[-2]C[0]",FALSE)</f>
        <v>V+</v>
      </c>
      <c r="K491" s="42"/>
      <c r="L491" s="59"/>
      <c r="M491" s="43"/>
      <c r="N491" s="59"/>
      <c r="O491" s="44"/>
      <c r="P491" s="37"/>
      <c r="Q491" s="45">
        <f>SUM(Q481:Q490)</f>
        <v>0.35555555555555535</v>
      </c>
      <c r="R491" s="45">
        <f>SUM(R481:R490)</f>
        <v>3.3333333333333381E-2</v>
      </c>
      <c r="S491" s="45">
        <f>SUM(S481:S490)</f>
        <v>0.38888888888888873</v>
      </c>
      <c r="T491" s="45">
        <f>SUM(T481:T490)</f>
        <v>0.28819444444444464</v>
      </c>
      <c r="U491" s="46">
        <f>SUM(U481:U490)</f>
        <v>331.6</v>
      </c>
      <c r="V491" s="47"/>
      <c r="W491" s="48">
        <f>SUM(W481:W490)</f>
        <v>15585.200000000003</v>
      </c>
      <c r="Z491" s="20"/>
      <c r="AA491" s="20"/>
    </row>
    <row r="492" spans="1:27" x14ac:dyDescent="0.25">
      <c r="A492" s="70"/>
      <c r="D492" s="49"/>
      <c r="F492" s="49"/>
      <c r="H492" s="50"/>
      <c r="I492" s="51"/>
      <c r="J492" s="52"/>
      <c r="K492" s="53"/>
      <c r="L492" s="60"/>
      <c r="M492" s="54"/>
      <c r="N492" s="60"/>
      <c r="O492" s="55"/>
      <c r="Q492" s="56"/>
      <c r="R492" s="56"/>
      <c r="S492" s="56"/>
      <c r="T492" s="56"/>
      <c r="U492" s="53"/>
      <c r="W492" s="53"/>
      <c r="Z492" s="20"/>
      <c r="AA492" s="20"/>
    </row>
    <row r="493" spans="1:27" ht="15.75" thickBot="1" x14ac:dyDescent="0.3">
      <c r="I493" s="20"/>
      <c r="J493" s="20"/>
      <c r="K493" s="20"/>
      <c r="Z493" s="20"/>
      <c r="AA493" s="20"/>
    </row>
    <row r="494" spans="1:27" x14ac:dyDescent="0.25">
      <c r="A494" s="72">
        <v>440</v>
      </c>
      <c r="B494" s="57">
        <v>4140</v>
      </c>
      <c r="C494" s="57" t="s">
        <v>21</v>
      </c>
      <c r="D494" s="57"/>
      <c r="E494" s="73" t="str">
        <f>CONCATENATE(C494,D494)</f>
        <v>X</v>
      </c>
      <c r="F494" s="57" t="s">
        <v>97</v>
      </c>
      <c r="G494" s="217">
        <v>4</v>
      </c>
      <c r="H494" s="57" t="str">
        <f>CONCATENATE(F494,"/",G494)</f>
        <v>XXX330/4</v>
      </c>
      <c r="I494" s="93" t="s">
        <v>29</v>
      </c>
      <c r="J494" s="75" t="s">
        <v>29</v>
      </c>
      <c r="K494" s="76">
        <v>0.1875</v>
      </c>
      <c r="L494" s="77">
        <v>0.19097222222222221</v>
      </c>
      <c r="M494" s="78" t="s">
        <v>90</v>
      </c>
      <c r="N494" s="77">
        <v>0.23263888888888887</v>
      </c>
      <c r="O494" s="78" t="s">
        <v>99</v>
      </c>
      <c r="P494" s="57" t="str">
        <f t="shared" ref="P494:P500" si="410">IF(M495=O494,"OK","POZOR")</f>
        <v>OK</v>
      </c>
      <c r="Q494" s="58">
        <f t="shared" ref="Q494:Q501" si="411">IF(ISNUMBER(G494),N494-L494,IF(F494="přejezd",N494-L494,0))</f>
        <v>4.1666666666666657E-2</v>
      </c>
      <c r="R494" s="58">
        <f t="shared" ref="R494:R501" si="412">IF(ISNUMBER(G494),L494-K494,0)</f>
        <v>3.4722222222222099E-3</v>
      </c>
      <c r="S494" s="58">
        <f t="shared" ref="S494:S501" si="413">Q494+R494</f>
        <v>4.5138888888888867E-2</v>
      </c>
      <c r="T494" s="58"/>
      <c r="U494" s="57">
        <v>39.1</v>
      </c>
      <c r="V494" s="57">
        <f>INDEX('Počty dní'!F:J,MATCH(E494,'Počty dní'!H:H,0),4)</f>
        <v>47</v>
      </c>
      <c r="W494" s="79">
        <f>V494*U494</f>
        <v>1837.7</v>
      </c>
      <c r="Z494" s="20"/>
      <c r="AA494" s="20"/>
    </row>
    <row r="495" spans="1:27" x14ac:dyDescent="0.25">
      <c r="A495" s="80">
        <v>440</v>
      </c>
      <c r="B495" s="18">
        <v>4140</v>
      </c>
      <c r="C495" s="18" t="s">
        <v>21</v>
      </c>
      <c r="D495" s="18"/>
      <c r="E495" s="81" t="str">
        <f>CONCATENATE(C495,D495)</f>
        <v>X</v>
      </c>
      <c r="F495" s="18" t="s">
        <v>97</v>
      </c>
      <c r="G495" s="218">
        <v>7</v>
      </c>
      <c r="H495" s="18" t="str">
        <f>CONCATENATE(F495,"/",G495)</f>
        <v>XXX330/7</v>
      </c>
      <c r="I495" s="94" t="s">
        <v>27</v>
      </c>
      <c r="J495" s="83" t="s">
        <v>29</v>
      </c>
      <c r="K495" s="84">
        <v>0.26041666666666669</v>
      </c>
      <c r="L495" s="85">
        <v>0.26180555555555557</v>
      </c>
      <c r="M495" s="86" t="s">
        <v>99</v>
      </c>
      <c r="N495" s="85">
        <v>0.3125</v>
      </c>
      <c r="O495" s="86" t="s">
        <v>90</v>
      </c>
      <c r="P495" s="18" t="str">
        <f t="shared" si="410"/>
        <v>OK</v>
      </c>
      <c r="Q495" s="17">
        <f t="shared" si="411"/>
        <v>5.0694444444444431E-2</v>
      </c>
      <c r="R495" s="17">
        <f t="shared" si="412"/>
        <v>1.388888888888884E-3</v>
      </c>
      <c r="S495" s="17">
        <f t="shared" si="413"/>
        <v>5.2083333333333315E-2</v>
      </c>
      <c r="T495" s="17">
        <f t="shared" ref="T495:T501" si="414">K495-N494</f>
        <v>2.7777777777777818E-2</v>
      </c>
      <c r="U495" s="18">
        <v>42.5</v>
      </c>
      <c r="V495" s="18">
        <f>INDEX('Počty dní'!F:J,MATCH(E495,'Počty dní'!H:H,0),4)</f>
        <v>47</v>
      </c>
      <c r="W495" s="88">
        <f>V495*U495</f>
        <v>1997.5</v>
      </c>
      <c r="Z495" s="20"/>
      <c r="AA495" s="20"/>
    </row>
    <row r="496" spans="1:27" x14ac:dyDescent="0.25">
      <c r="A496" s="80">
        <v>440</v>
      </c>
      <c r="B496" s="18">
        <v>4140</v>
      </c>
      <c r="C496" s="18" t="s">
        <v>21</v>
      </c>
      <c r="D496" s="18"/>
      <c r="E496" s="81" t="str">
        <f>CONCATENATE(C496,D496)</f>
        <v>X</v>
      </c>
      <c r="F496" s="18" t="s">
        <v>97</v>
      </c>
      <c r="G496" s="218">
        <v>18</v>
      </c>
      <c r="H496" s="18" t="str">
        <f>CONCATENATE(F496,"/",G496)</f>
        <v>XXX330/18</v>
      </c>
      <c r="I496" s="94" t="s">
        <v>27</v>
      </c>
      <c r="J496" s="83" t="s">
        <v>29</v>
      </c>
      <c r="K496" s="84">
        <v>0.33333333333333331</v>
      </c>
      <c r="L496" s="85">
        <v>0.33680555555555558</v>
      </c>
      <c r="M496" s="86" t="s">
        <v>90</v>
      </c>
      <c r="N496" s="85">
        <v>0.37152777777777773</v>
      </c>
      <c r="O496" s="86" t="s">
        <v>26</v>
      </c>
      <c r="P496" s="18" t="str">
        <f t="shared" si="410"/>
        <v>OK</v>
      </c>
      <c r="Q496" s="17">
        <f t="shared" si="411"/>
        <v>3.4722222222222154E-2</v>
      </c>
      <c r="R496" s="17">
        <f t="shared" si="412"/>
        <v>3.4722222222222654E-3</v>
      </c>
      <c r="S496" s="17">
        <f t="shared" si="413"/>
        <v>3.819444444444442E-2</v>
      </c>
      <c r="T496" s="17">
        <f t="shared" si="414"/>
        <v>2.0833333333333315E-2</v>
      </c>
      <c r="U496" s="18">
        <v>31.8</v>
      </c>
      <c r="V496" s="18">
        <f>INDEX('Počty dní'!F:J,MATCH(E496,'Počty dní'!H:H,0),4)</f>
        <v>47</v>
      </c>
      <c r="W496" s="88">
        <f>V496*U496</f>
        <v>1494.6000000000001</v>
      </c>
      <c r="Z496" s="20"/>
      <c r="AA496" s="20"/>
    </row>
    <row r="497" spans="1:27" x14ac:dyDescent="0.25">
      <c r="A497" s="80">
        <v>440</v>
      </c>
      <c r="B497" s="18">
        <v>4140</v>
      </c>
      <c r="C497" s="18" t="s">
        <v>21</v>
      </c>
      <c r="D497" s="18"/>
      <c r="E497" s="81" t="str">
        <f>CONCATENATE(C497,D497)</f>
        <v>X</v>
      </c>
      <c r="F497" s="18" t="s">
        <v>97</v>
      </c>
      <c r="G497" s="218">
        <v>15</v>
      </c>
      <c r="H497" s="18" t="str">
        <f>CONCATENATE(F497,"/",G497)</f>
        <v>XXX330/15</v>
      </c>
      <c r="I497" s="94" t="s">
        <v>27</v>
      </c>
      <c r="J497" s="83" t="s">
        <v>29</v>
      </c>
      <c r="K497" s="84">
        <v>0.37291666666666662</v>
      </c>
      <c r="L497" s="85">
        <v>0.37638888888888888</v>
      </c>
      <c r="M497" s="86" t="s">
        <v>26</v>
      </c>
      <c r="N497" s="85">
        <v>0.40972222222222227</v>
      </c>
      <c r="O497" s="86" t="s">
        <v>90</v>
      </c>
      <c r="P497" s="18" t="str">
        <f t="shared" si="410"/>
        <v>OK</v>
      </c>
      <c r="Q497" s="17">
        <f t="shared" si="411"/>
        <v>3.3333333333333381E-2</v>
      </c>
      <c r="R497" s="17">
        <f t="shared" si="412"/>
        <v>3.4722222222222654E-3</v>
      </c>
      <c r="S497" s="17">
        <f t="shared" si="413"/>
        <v>3.6805555555555647E-2</v>
      </c>
      <c r="T497" s="17">
        <f t="shared" si="414"/>
        <v>1.388888888888884E-3</v>
      </c>
      <c r="U497" s="18">
        <v>31.8</v>
      </c>
      <c r="V497" s="18">
        <f>INDEX('Počty dní'!F:J,MATCH(E497,'Počty dní'!H:H,0),4)</f>
        <v>47</v>
      </c>
      <c r="W497" s="88">
        <f>V497*U497</f>
        <v>1494.6000000000001</v>
      </c>
      <c r="Z497" s="20"/>
      <c r="AA497" s="20"/>
    </row>
    <row r="498" spans="1:27" x14ac:dyDescent="0.25">
      <c r="A498" s="80">
        <v>440</v>
      </c>
      <c r="B498" s="18">
        <v>4140</v>
      </c>
      <c r="C498" s="18" t="s">
        <v>21</v>
      </c>
      <c r="D498" s="18"/>
      <c r="E498" s="81" t="str">
        <f t="shared" ref="E498:E499" si="415">CONCATENATE(C498,D498)</f>
        <v>X</v>
      </c>
      <c r="F498" s="18" t="s">
        <v>97</v>
      </c>
      <c r="G498" s="218">
        <v>28</v>
      </c>
      <c r="H498" s="18" t="str">
        <f t="shared" ref="H498:H499" si="416">CONCATENATE(F498,"/",G498)</f>
        <v>XXX330/28</v>
      </c>
      <c r="I498" s="94" t="s">
        <v>27</v>
      </c>
      <c r="J498" s="83" t="s">
        <v>29</v>
      </c>
      <c r="K498" s="84">
        <v>0.54166666666666663</v>
      </c>
      <c r="L498" s="85">
        <v>0.54513888888888895</v>
      </c>
      <c r="M498" s="86" t="s">
        <v>90</v>
      </c>
      <c r="N498" s="85">
        <v>0.57986111111111105</v>
      </c>
      <c r="O498" s="86" t="s">
        <v>26</v>
      </c>
      <c r="P498" s="18" t="str">
        <f t="shared" si="410"/>
        <v>OK</v>
      </c>
      <c r="Q498" s="17">
        <f t="shared" si="411"/>
        <v>3.4722222222222099E-2</v>
      </c>
      <c r="R498" s="17">
        <f t="shared" si="412"/>
        <v>3.4722222222223209E-3</v>
      </c>
      <c r="S498" s="17">
        <f t="shared" si="413"/>
        <v>3.819444444444442E-2</v>
      </c>
      <c r="T498" s="17">
        <f t="shared" si="414"/>
        <v>0.13194444444444436</v>
      </c>
      <c r="U498" s="18">
        <v>31.8</v>
      </c>
      <c r="V498" s="18">
        <f>INDEX('Počty dní'!F:J,MATCH(E498,'Počty dní'!H:H,0),4)</f>
        <v>47</v>
      </c>
      <c r="W498" s="88">
        <f t="shared" ref="W498:W499" si="417">V498*U498</f>
        <v>1494.6000000000001</v>
      </c>
      <c r="Z498" s="20"/>
      <c r="AA498" s="20"/>
    </row>
    <row r="499" spans="1:27" x14ac:dyDescent="0.25">
      <c r="A499" s="80">
        <v>440</v>
      </c>
      <c r="B499" s="18">
        <v>4140</v>
      </c>
      <c r="C499" s="18" t="s">
        <v>21</v>
      </c>
      <c r="D499" s="18"/>
      <c r="E499" s="81" t="str">
        <f t="shared" si="415"/>
        <v>X</v>
      </c>
      <c r="F499" s="18" t="s">
        <v>119</v>
      </c>
      <c r="G499" s="218">
        <v>15</v>
      </c>
      <c r="H499" s="18" t="str">
        <f t="shared" si="416"/>
        <v>XXX402/15</v>
      </c>
      <c r="I499" s="94" t="s">
        <v>29</v>
      </c>
      <c r="J499" s="83" t="s">
        <v>29</v>
      </c>
      <c r="K499" s="84">
        <v>0.60069444444444442</v>
      </c>
      <c r="L499" s="85">
        <v>0.60416666666666663</v>
      </c>
      <c r="M499" s="86" t="s">
        <v>26</v>
      </c>
      <c r="N499" s="85">
        <v>0.63888888888888895</v>
      </c>
      <c r="O499" s="86" t="s">
        <v>90</v>
      </c>
      <c r="P499" s="18" t="str">
        <f t="shared" si="410"/>
        <v>OK</v>
      </c>
      <c r="Q499" s="17">
        <f t="shared" si="411"/>
        <v>3.4722222222222321E-2</v>
      </c>
      <c r="R499" s="17">
        <f t="shared" si="412"/>
        <v>3.4722222222222099E-3</v>
      </c>
      <c r="S499" s="17">
        <f t="shared" si="413"/>
        <v>3.8194444444444531E-2</v>
      </c>
      <c r="T499" s="17">
        <f t="shared" si="414"/>
        <v>2.083333333333337E-2</v>
      </c>
      <c r="U499" s="18">
        <v>30.8</v>
      </c>
      <c r="V499" s="18">
        <f>INDEX('Počty dní'!F:J,MATCH(E499,'Počty dní'!H:H,0),4)</f>
        <v>47</v>
      </c>
      <c r="W499" s="88">
        <f t="shared" si="417"/>
        <v>1447.6000000000001</v>
      </c>
      <c r="Z499" s="20"/>
      <c r="AA499" s="20"/>
    </row>
    <row r="500" spans="1:27" x14ac:dyDescent="0.25">
      <c r="A500" s="80">
        <v>440</v>
      </c>
      <c r="B500" s="18">
        <v>4140</v>
      </c>
      <c r="C500" s="18" t="s">
        <v>21</v>
      </c>
      <c r="D500" s="18"/>
      <c r="E500" s="81" t="str">
        <f>CONCATENATE(C500,D500)</f>
        <v>X</v>
      </c>
      <c r="F500" s="18" t="s">
        <v>95</v>
      </c>
      <c r="G500" s="218">
        <v>16</v>
      </c>
      <c r="H500" s="18" t="str">
        <f>CONCATENATE(F500,"/",G500)</f>
        <v>XXX333/16</v>
      </c>
      <c r="I500" s="94" t="s">
        <v>28</v>
      </c>
      <c r="J500" s="83" t="s">
        <v>29</v>
      </c>
      <c r="K500" s="84">
        <v>0.65625</v>
      </c>
      <c r="L500" s="85">
        <v>0.65763888888888888</v>
      </c>
      <c r="M500" s="86" t="s">
        <v>90</v>
      </c>
      <c r="N500" s="85">
        <v>0.68402777777777779</v>
      </c>
      <c r="O500" s="86" t="s">
        <v>84</v>
      </c>
      <c r="P500" s="18" t="str">
        <f t="shared" si="410"/>
        <v>OK</v>
      </c>
      <c r="Q500" s="17">
        <f t="shared" si="411"/>
        <v>2.6388888888888906E-2</v>
      </c>
      <c r="R500" s="17">
        <f t="shared" si="412"/>
        <v>1.388888888888884E-3</v>
      </c>
      <c r="S500" s="17">
        <f t="shared" si="413"/>
        <v>2.777777777777779E-2</v>
      </c>
      <c r="T500" s="17">
        <f t="shared" si="414"/>
        <v>1.7361111111111049E-2</v>
      </c>
      <c r="U500" s="18">
        <v>25.1</v>
      </c>
      <c r="V500" s="18">
        <f>INDEX('Počty dní'!F:J,MATCH(E500,'Počty dní'!H:H,0),4)</f>
        <v>47</v>
      </c>
      <c r="W500" s="88">
        <f>V500*U500</f>
        <v>1179.7</v>
      </c>
      <c r="Z500" s="20"/>
      <c r="AA500" s="20"/>
    </row>
    <row r="501" spans="1:27" ht="15.75" thickBot="1" x14ac:dyDescent="0.3">
      <c r="A501" s="80">
        <v>440</v>
      </c>
      <c r="B501" s="18">
        <v>4140</v>
      </c>
      <c r="C501" s="18" t="s">
        <v>21</v>
      </c>
      <c r="D501" s="18"/>
      <c r="E501" s="81" t="str">
        <f>CONCATENATE(C501,D501)</f>
        <v>X</v>
      </c>
      <c r="F501" s="18" t="s">
        <v>95</v>
      </c>
      <c r="G501" s="218">
        <v>15</v>
      </c>
      <c r="H501" s="18" t="str">
        <f>CONCATENATE(F501,"/",G501)</f>
        <v>XXX333/15</v>
      </c>
      <c r="I501" s="94" t="s">
        <v>28</v>
      </c>
      <c r="J501" s="83" t="s">
        <v>29</v>
      </c>
      <c r="K501" s="84">
        <v>0.68888888888888899</v>
      </c>
      <c r="L501" s="85">
        <v>0.69097222222222221</v>
      </c>
      <c r="M501" s="86" t="s">
        <v>84</v>
      </c>
      <c r="N501" s="85">
        <v>0.71736111111111101</v>
      </c>
      <c r="O501" s="86" t="s">
        <v>90</v>
      </c>
      <c r="P501" s="18"/>
      <c r="Q501" s="17">
        <f t="shared" si="411"/>
        <v>2.6388888888888795E-2</v>
      </c>
      <c r="R501" s="17">
        <f t="shared" si="412"/>
        <v>2.0833333333332149E-3</v>
      </c>
      <c r="S501" s="17">
        <f t="shared" si="413"/>
        <v>2.847222222222201E-2</v>
      </c>
      <c r="T501" s="17">
        <f t="shared" si="414"/>
        <v>4.8611111111112049E-3</v>
      </c>
      <c r="U501" s="18">
        <v>25.1</v>
      </c>
      <c r="V501" s="18">
        <f>INDEX('Počty dní'!F:J,MATCH(E501,'Počty dní'!H:H,0),4)</f>
        <v>47</v>
      </c>
      <c r="W501" s="88">
        <f>V501*U501</f>
        <v>1179.7</v>
      </c>
      <c r="Z501" s="20"/>
      <c r="AA501" s="20"/>
    </row>
    <row r="502" spans="1:27" ht="15.75" thickBot="1" x14ac:dyDescent="0.3">
      <c r="A502" s="69" t="str">
        <f ca="1">CONCATENATE(INDIRECT("R[-3]C[0]",FALSE),"celkem")</f>
        <v>440celkem</v>
      </c>
      <c r="B502" s="37"/>
      <c r="C502" s="37" t="str">
        <f ca="1">INDIRECT("R[-1]C[12]",FALSE)</f>
        <v>Telč,,aut.nádr.</v>
      </c>
      <c r="D502" s="38"/>
      <c r="E502" s="37"/>
      <c r="F502" s="38"/>
      <c r="G502" s="219"/>
      <c r="H502" s="39"/>
      <c r="I502" s="40"/>
      <c r="J502" s="41" t="str">
        <f ca="1">INDIRECT("R[-2]C[0]",FALSE)</f>
        <v>V+</v>
      </c>
      <c r="K502" s="42"/>
      <c r="L502" s="59"/>
      <c r="M502" s="43"/>
      <c r="N502" s="59"/>
      <c r="O502" s="44"/>
      <c r="P502" s="37"/>
      <c r="Q502" s="45">
        <f>SUM(Q494:Q501)</f>
        <v>0.28263888888888877</v>
      </c>
      <c r="R502" s="45">
        <f>SUM(R494:R501)</f>
        <v>2.2222222222222254E-2</v>
      </c>
      <c r="S502" s="45">
        <f>SUM(S494:S501)</f>
        <v>0.30486111111111103</v>
      </c>
      <c r="T502" s="45">
        <f>SUM(T494:T501)</f>
        <v>0.22500000000000001</v>
      </c>
      <c r="U502" s="46">
        <f>SUM(U494:U501)</f>
        <v>258</v>
      </c>
      <c r="V502" s="47"/>
      <c r="W502" s="48">
        <f>SUM(W494:W501)</f>
        <v>12126.000000000002</v>
      </c>
      <c r="Z502" s="20"/>
      <c r="AA502" s="20"/>
    </row>
    <row r="503" spans="1:27" x14ac:dyDescent="0.25">
      <c r="A503" s="70"/>
      <c r="D503" s="49"/>
      <c r="F503" s="49"/>
      <c r="H503" s="50"/>
      <c r="I503" s="51"/>
      <c r="J503" s="52"/>
      <c r="K503" s="53"/>
      <c r="L503" s="60"/>
      <c r="M503" s="54"/>
      <c r="N503" s="60"/>
      <c r="O503" s="55"/>
      <c r="Q503" s="56"/>
      <c r="R503" s="56"/>
      <c r="S503" s="56"/>
      <c r="T503" s="56"/>
      <c r="U503" s="53"/>
      <c r="W503" s="53"/>
      <c r="Z503" s="20"/>
      <c r="AA503" s="20"/>
    </row>
    <row r="504" spans="1:27" ht="15.75" thickBot="1" x14ac:dyDescent="0.3">
      <c r="I504" s="20"/>
      <c r="J504" s="20"/>
      <c r="K504" s="20"/>
      <c r="Z504" s="20"/>
      <c r="AA504" s="20"/>
    </row>
    <row r="505" spans="1:27" x14ac:dyDescent="0.25">
      <c r="A505" s="72">
        <v>441</v>
      </c>
      <c r="B505" s="57">
        <v>4141</v>
      </c>
      <c r="C505" s="57" t="s">
        <v>21</v>
      </c>
      <c r="D505" s="57"/>
      <c r="E505" s="73" t="str">
        <f t="shared" ref="E505:E507" si="418">CONCATENATE(C505,D505)</f>
        <v>X</v>
      </c>
      <c r="F505" s="57" t="s">
        <v>119</v>
      </c>
      <c r="G505" s="217">
        <v>2</v>
      </c>
      <c r="H505" s="57" t="str">
        <f t="shared" ref="H505:H507" si="419">CONCATENATE(F505,"/",G505)</f>
        <v>XXX402/2</v>
      </c>
      <c r="I505" s="93" t="s">
        <v>27</v>
      </c>
      <c r="J505" s="75" t="s">
        <v>29</v>
      </c>
      <c r="K505" s="76">
        <v>0.17708333333333334</v>
      </c>
      <c r="L505" s="77">
        <v>0.18055555555555555</v>
      </c>
      <c r="M505" s="78" t="s">
        <v>90</v>
      </c>
      <c r="N505" s="77">
        <v>0.21527777777777779</v>
      </c>
      <c r="O505" s="78" t="s">
        <v>26</v>
      </c>
      <c r="P505" s="57" t="str">
        <f t="shared" ref="P505:P511" si="420">IF(M506=O505,"OK","POZOR")</f>
        <v>OK</v>
      </c>
      <c r="Q505" s="58">
        <f t="shared" ref="Q505:Q512" si="421">IF(ISNUMBER(G505),N505-L505,IF(F505="přejezd",N505-L505,0))</f>
        <v>3.4722222222222238E-2</v>
      </c>
      <c r="R505" s="58">
        <f t="shared" ref="R505:R512" si="422">IF(ISNUMBER(G505),L505-K505,0)</f>
        <v>3.4722222222222099E-3</v>
      </c>
      <c r="S505" s="58">
        <f t="shared" ref="S505:S512" si="423">Q505+R505</f>
        <v>3.8194444444444448E-2</v>
      </c>
      <c r="T505" s="58"/>
      <c r="U505" s="57">
        <v>30.8</v>
      </c>
      <c r="V505" s="57">
        <f>INDEX('Počty dní'!F:J,MATCH(E505,'Počty dní'!H:H,0),4)</f>
        <v>47</v>
      </c>
      <c r="W505" s="79">
        <f t="shared" ref="W505:W507" si="424">V505*U505</f>
        <v>1447.6000000000001</v>
      </c>
      <c r="Z505" s="20"/>
      <c r="AA505" s="20"/>
    </row>
    <row r="506" spans="1:27" x14ac:dyDescent="0.25">
      <c r="A506" s="80">
        <v>441</v>
      </c>
      <c r="B506" s="18">
        <v>4141</v>
      </c>
      <c r="C506" s="18" t="s">
        <v>21</v>
      </c>
      <c r="D506" s="18"/>
      <c r="E506" s="81" t="str">
        <f t="shared" si="418"/>
        <v>X</v>
      </c>
      <c r="F506" s="18" t="s">
        <v>119</v>
      </c>
      <c r="G506" s="218">
        <v>3</v>
      </c>
      <c r="H506" s="18" t="str">
        <f t="shared" si="419"/>
        <v>XXX402/3</v>
      </c>
      <c r="I506" s="94" t="s">
        <v>28</v>
      </c>
      <c r="J506" s="83" t="s">
        <v>29</v>
      </c>
      <c r="K506" s="84">
        <v>0.22569444444444445</v>
      </c>
      <c r="L506" s="85">
        <v>0.22916666666666666</v>
      </c>
      <c r="M506" s="86" t="s">
        <v>26</v>
      </c>
      <c r="N506" s="85">
        <v>0.2638888888888889</v>
      </c>
      <c r="O506" s="86" t="s">
        <v>90</v>
      </c>
      <c r="P506" s="18" t="str">
        <f t="shared" si="420"/>
        <v>OK</v>
      </c>
      <c r="Q506" s="17">
        <f t="shared" si="421"/>
        <v>3.4722222222222238E-2</v>
      </c>
      <c r="R506" s="17">
        <f t="shared" si="422"/>
        <v>3.4722222222222099E-3</v>
      </c>
      <c r="S506" s="17">
        <f t="shared" si="423"/>
        <v>3.8194444444444448E-2</v>
      </c>
      <c r="T506" s="17">
        <f t="shared" ref="T506:T512" si="425">K506-N505</f>
        <v>1.0416666666666657E-2</v>
      </c>
      <c r="U506" s="18">
        <v>30.8</v>
      </c>
      <c r="V506" s="18">
        <f>INDEX('Počty dní'!F:J,MATCH(E506,'Počty dní'!H:H,0),4)</f>
        <v>47</v>
      </c>
      <c r="W506" s="88">
        <f t="shared" si="424"/>
        <v>1447.6000000000001</v>
      </c>
      <c r="Z506" s="20"/>
      <c r="AA506" s="20"/>
    </row>
    <row r="507" spans="1:27" x14ac:dyDescent="0.25">
      <c r="A507" s="80">
        <v>441</v>
      </c>
      <c r="B507" s="18">
        <v>4141</v>
      </c>
      <c r="C507" s="18" t="s">
        <v>21</v>
      </c>
      <c r="D507" s="18"/>
      <c r="E507" s="81" t="str">
        <f t="shared" si="418"/>
        <v>X</v>
      </c>
      <c r="F507" s="18" t="s">
        <v>119</v>
      </c>
      <c r="G507" s="218">
        <v>6</v>
      </c>
      <c r="H507" s="18" t="str">
        <f t="shared" si="419"/>
        <v>XXX402/6</v>
      </c>
      <c r="I507" s="94" t="s">
        <v>29</v>
      </c>
      <c r="J507" s="83" t="s">
        <v>29</v>
      </c>
      <c r="K507" s="84">
        <v>0.27430555555555552</v>
      </c>
      <c r="L507" s="85">
        <v>0.27777777777777779</v>
      </c>
      <c r="M507" s="86" t="s">
        <v>90</v>
      </c>
      <c r="N507" s="85">
        <v>0.3125</v>
      </c>
      <c r="O507" s="86" t="s">
        <v>26</v>
      </c>
      <c r="P507" s="18" t="str">
        <f t="shared" si="420"/>
        <v>OK</v>
      </c>
      <c r="Q507" s="17">
        <f t="shared" si="421"/>
        <v>3.472222222222221E-2</v>
      </c>
      <c r="R507" s="17">
        <f t="shared" si="422"/>
        <v>3.4722222222222654E-3</v>
      </c>
      <c r="S507" s="17">
        <f t="shared" si="423"/>
        <v>3.8194444444444475E-2</v>
      </c>
      <c r="T507" s="17">
        <f t="shared" si="425"/>
        <v>1.041666666666663E-2</v>
      </c>
      <c r="U507" s="18">
        <v>30.8</v>
      </c>
      <c r="V507" s="18">
        <f>INDEX('Počty dní'!F:J,MATCH(E507,'Počty dní'!H:H,0),4)</f>
        <v>47</v>
      </c>
      <c r="W507" s="88">
        <f t="shared" si="424"/>
        <v>1447.6000000000001</v>
      </c>
      <c r="Z507" s="20"/>
      <c r="AA507" s="20"/>
    </row>
    <row r="508" spans="1:27" x14ac:dyDescent="0.25">
      <c r="A508" s="80">
        <v>441</v>
      </c>
      <c r="B508" s="18">
        <v>4141</v>
      </c>
      <c r="C508" s="18" t="s">
        <v>21</v>
      </c>
      <c r="D508" s="18"/>
      <c r="E508" s="81" t="str">
        <f>CONCATENATE(C508,D508)</f>
        <v>X</v>
      </c>
      <c r="F508" s="18" t="s">
        <v>97</v>
      </c>
      <c r="G508" s="218">
        <v>25</v>
      </c>
      <c r="H508" s="18" t="str">
        <f>CONCATENATE(F508,"/",G508)</f>
        <v>XXX330/25</v>
      </c>
      <c r="I508" s="94" t="s">
        <v>29</v>
      </c>
      <c r="J508" s="83" t="s">
        <v>29</v>
      </c>
      <c r="K508" s="84">
        <v>0.57777777777777783</v>
      </c>
      <c r="L508" s="85">
        <v>0.58472222222222225</v>
      </c>
      <c r="M508" s="86" t="s">
        <v>26</v>
      </c>
      <c r="N508" s="85">
        <v>0.61805555555555558</v>
      </c>
      <c r="O508" s="86" t="s">
        <v>90</v>
      </c>
      <c r="P508" s="18" t="str">
        <f t="shared" si="420"/>
        <v>OK</v>
      </c>
      <c r="Q508" s="17">
        <f t="shared" si="421"/>
        <v>3.3333333333333326E-2</v>
      </c>
      <c r="R508" s="17">
        <f t="shared" si="422"/>
        <v>6.9444444444444198E-3</v>
      </c>
      <c r="S508" s="17">
        <f t="shared" si="423"/>
        <v>4.0277777777777746E-2</v>
      </c>
      <c r="T508" s="17">
        <f t="shared" si="425"/>
        <v>0.26527777777777783</v>
      </c>
      <c r="U508" s="18">
        <v>31.8</v>
      </c>
      <c r="V508" s="18">
        <f>INDEX('Počty dní'!F:J,MATCH(E508,'Počty dní'!H:H,0),4)</f>
        <v>47</v>
      </c>
      <c r="W508" s="88">
        <f>V508*U508</f>
        <v>1494.6000000000001</v>
      </c>
      <c r="Z508" s="20"/>
      <c r="AA508" s="20"/>
    </row>
    <row r="509" spans="1:27" x14ac:dyDescent="0.25">
      <c r="A509" s="80">
        <v>441</v>
      </c>
      <c r="B509" s="18">
        <v>4141</v>
      </c>
      <c r="C509" s="18" t="s">
        <v>21</v>
      </c>
      <c r="D509" s="18"/>
      <c r="E509" s="81" t="str">
        <f>CONCATENATE(C509,D509)</f>
        <v>X</v>
      </c>
      <c r="F509" s="18" t="s">
        <v>97</v>
      </c>
      <c r="G509" s="218">
        <v>34</v>
      </c>
      <c r="H509" s="18" t="str">
        <f>CONCATENATE(F509,"/",G509)</f>
        <v>XXX330/34</v>
      </c>
      <c r="I509" s="94" t="s">
        <v>27</v>
      </c>
      <c r="J509" s="83" t="s">
        <v>29</v>
      </c>
      <c r="K509" s="84">
        <v>0.625</v>
      </c>
      <c r="L509" s="85">
        <v>0.62847222222222221</v>
      </c>
      <c r="M509" s="86" t="s">
        <v>90</v>
      </c>
      <c r="N509" s="85">
        <v>0.66319444444444442</v>
      </c>
      <c r="O509" s="86" t="s">
        <v>26</v>
      </c>
      <c r="P509" s="18" t="str">
        <f t="shared" si="420"/>
        <v>OK</v>
      </c>
      <c r="Q509" s="17">
        <f t="shared" si="421"/>
        <v>3.472222222222221E-2</v>
      </c>
      <c r="R509" s="17">
        <f t="shared" si="422"/>
        <v>3.4722222222222099E-3</v>
      </c>
      <c r="S509" s="17">
        <f t="shared" si="423"/>
        <v>3.819444444444442E-2</v>
      </c>
      <c r="T509" s="17">
        <f t="shared" si="425"/>
        <v>6.9444444444444198E-3</v>
      </c>
      <c r="U509" s="18">
        <v>31.8</v>
      </c>
      <c r="V509" s="18">
        <f>INDEX('Počty dní'!F:J,MATCH(E509,'Počty dní'!H:H,0),4)</f>
        <v>47</v>
      </c>
      <c r="W509" s="88">
        <f>V509*U509</f>
        <v>1494.6000000000001</v>
      </c>
      <c r="Z509" s="20"/>
      <c r="AA509" s="20"/>
    </row>
    <row r="510" spans="1:27" x14ac:dyDescent="0.25">
      <c r="A510" s="80">
        <v>441</v>
      </c>
      <c r="B510" s="18">
        <v>4141</v>
      </c>
      <c r="C510" s="18" t="s">
        <v>21</v>
      </c>
      <c r="D510" s="18"/>
      <c r="E510" s="81" t="str">
        <f>CONCATENATE(C510,D510)</f>
        <v>X</v>
      </c>
      <c r="F510" s="18" t="s">
        <v>119</v>
      </c>
      <c r="G510" s="218">
        <v>19</v>
      </c>
      <c r="H510" s="18" t="str">
        <f>CONCATENATE(F510,"/",G510)</f>
        <v>XXX402/19</v>
      </c>
      <c r="I510" s="94" t="s">
        <v>27</v>
      </c>
      <c r="J510" s="83" t="s">
        <v>29</v>
      </c>
      <c r="K510" s="84">
        <v>0.68402777777777779</v>
      </c>
      <c r="L510" s="85">
        <v>0.6875</v>
      </c>
      <c r="M510" s="86" t="s">
        <v>26</v>
      </c>
      <c r="N510" s="85">
        <v>0.72222222222222221</v>
      </c>
      <c r="O510" s="86" t="s">
        <v>90</v>
      </c>
      <c r="P510" s="18" t="str">
        <f t="shared" si="420"/>
        <v>OK</v>
      </c>
      <c r="Q510" s="17">
        <f t="shared" si="421"/>
        <v>3.472222222222221E-2</v>
      </c>
      <c r="R510" s="17">
        <f t="shared" si="422"/>
        <v>3.4722222222222099E-3</v>
      </c>
      <c r="S510" s="17">
        <f t="shared" si="423"/>
        <v>3.819444444444442E-2</v>
      </c>
      <c r="T510" s="17">
        <f t="shared" si="425"/>
        <v>2.083333333333337E-2</v>
      </c>
      <c r="U510" s="18">
        <v>30.8</v>
      </c>
      <c r="V510" s="18">
        <f>INDEX('Počty dní'!F:J,MATCH(E510,'Počty dní'!H:H,0),4)</f>
        <v>47</v>
      </c>
      <c r="W510" s="88">
        <f>V510*U510</f>
        <v>1447.6000000000001</v>
      </c>
      <c r="Z510" s="20"/>
      <c r="AA510" s="20"/>
    </row>
    <row r="511" spans="1:27" x14ac:dyDescent="0.25">
      <c r="A511" s="80">
        <v>441</v>
      </c>
      <c r="B511" s="18">
        <v>4141</v>
      </c>
      <c r="C511" s="18" t="s">
        <v>21</v>
      </c>
      <c r="D511" s="18"/>
      <c r="E511" s="81" t="str">
        <f>CONCATENATE(C511,D511)</f>
        <v>X</v>
      </c>
      <c r="F511" s="18" t="s">
        <v>95</v>
      </c>
      <c r="G511" s="218">
        <v>18</v>
      </c>
      <c r="H511" s="18" t="str">
        <f>CONCATENATE(F511,"/",G511)</f>
        <v>XXX333/18</v>
      </c>
      <c r="I511" s="94" t="s">
        <v>28</v>
      </c>
      <c r="J511" s="83" t="s">
        <v>29</v>
      </c>
      <c r="K511" s="84">
        <v>0.73958333333333337</v>
      </c>
      <c r="L511" s="85">
        <v>0.74097222222222225</v>
      </c>
      <c r="M511" s="86" t="s">
        <v>90</v>
      </c>
      <c r="N511" s="85">
        <v>0.76736111111111116</v>
      </c>
      <c r="O511" s="86" t="s">
        <v>84</v>
      </c>
      <c r="P511" s="18" t="str">
        <f t="shared" si="420"/>
        <v>OK</v>
      </c>
      <c r="Q511" s="17">
        <f t="shared" si="421"/>
        <v>2.6388888888888906E-2</v>
      </c>
      <c r="R511" s="17">
        <f t="shared" si="422"/>
        <v>1.388888888888884E-3</v>
      </c>
      <c r="S511" s="17">
        <f t="shared" si="423"/>
        <v>2.777777777777779E-2</v>
      </c>
      <c r="T511" s="17">
        <f t="shared" si="425"/>
        <v>1.736111111111116E-2</v>
      </c>
      <c r="U511" s="18">
        <v>25.1</v>
      </c>
      <c r="V511" s="18">
        <f>INDEX('Počty dní'!F:J,MATCH(E511,'Počty dní'!H:H,0),4)</f>
        <v>47</v>
      </c>
      <c r="W511" s="88">
        <f>V511*U511</f>
        <v>1179.7</v>
      </c>
      <c r="Z511" s="20"/>
      <c r="AA511" s="20"/>
    </row>
    <row r="512" spans="1:27" ht="15.75" thickBot="1" x14ac:dyDescent="0.3">
      <c r="A512" s="80">
        <v>441</v>
      </c>
      <c r="B512" s="18">
        <v>4141</v>
      </c>
      <c r="C512" s="18" t="s">
        <v>21</v>
      </c>
      <c r="D512" s="18"/>
      <c r="E512" s="81" t="str">
        <f>CONCATENATE(C512,D512)</f>
        <v>X</v>
      </c>
      <c r="F512" s="18" t="s">
        <v>95</v>
      </c>
      <c r="G512" s="218">
        <v>17</v>
      </c>
      <c r="H512" s="18" t="str">
        <f>CONCATENATE(F512,"/",G512)</f>
        <v>XXX333/17</v>
      </c>
      <c r="I512" s="94" t="s">
        <v>28</v>
      </c>
      <c r="J512" s="83" t="s">
        <v>29</v>
      </c>
      <c r="K512" s="84">
        <v>0.77222222222222225</v>
      </c>
      <c r="L512" s="85">
        <v>0.77430555555555547</v>
      </c>
      <c r="M512" s="86" t="s">
        <v>84</v>
      </c>
      <c r="N512" s="85">
        <v>0.80069444444444438</v>
      </c>
      <c r="O512" s="86" t="s">
        <v>90</v>
      </c>
      <c r="P512" s="18"/>
      <c r="Q512" s="17">
        <f t="shared" si="421"/>
        <v>2.6388888888888906E-2</v>
      </c>
      <c r="R512" s="17">
        <f t="shared" si="422"/>
        <v>2.0833333333332149E-3</v>
      </c>
      <c r="S512" s="17">
        <f t="shared" si="423"/>
        <v>2.8472222222222121E-2</v>
      </c>
      <c r="T512" s="17">
        <f t="shared" si="425"/>
        <v>4.8611111111110938E-3</v>
      </c>
      <c r="U512" s="18">
        <v>25.1</v>
      </c>
      <c r="V512" s="18">
        <f>INDEX('Počty dní'!F:J,MATCH(E512,'Počty dní'!H:H,0),4)</f>
        <v>47</v>
      </c>
      <c r="W512" s="88">
        <f>V512*U512</f>
        <v>1179.7</v>
      </c>
      <c r="Z512" s="20"/>
      <c r="AA512" s="20"/>
    </row>
    <row r="513" spans="1:27" ht="15.75" thickBot="1" x14ac:dyDescent="0.3">
      <c r="A513" s="69" t="str">
        <f ca="1">CONCATENATE(INDIRECT("R[-3]C[0]",FALSE),"celkem")</f>
        <v>441celkem</v>
      </c>
      <c r="B513" s="37"/>
      <c r="C513" s="37" t="str">
        <f ca="1">INDIRECT("R[-1]C[12]",FALSE)</f>
        <v>Telč,,aut.nádr.</v>
      </c>
      <c r="D513" s="38"/>
      <c r="E513" s="37"/>
      <c r="F513" s="38"/>
      <c r="G513" s="219"/>
      <c r="H513" s="39"/>
      <c r="I513" s="40"/>
      <c r="J513" s="41" t="str">
        <f ca="1">INDIRECT("R[-2]C[0]",FALSE)</f>
        <v>V+</v>
      </c>
      <c r="K513" s="42"/>
      <c r="L513" s="59"/>
      <c r="M513" s="43"/>
      <c r="N513" s="59"/>
      <c r="O513" s="44"/>
      <c r="P513" s="37"/>
      <c r="Q513" s="45">
        <f>SUM(Q505:Q512)</f>
        <v>0.25972222222222224</v>
      </c>
      <c r="R513" s="45">
        <f>SUM(R505:R512)</f>
        <v>2.7777777777777624E-2</v>
      </c>
      <c r="S513" s="45">
        <f>SUM(S505:S512)</f>
        <v>0.28749999999999987</v>
      </c>
      <c r="T513" s="45">
        <f>SUM(T505:T512)</f>
        <v>0.33611111111111114</v>
      </c>
      <c r="U513" s="46">
        <f>SUM(U505:U512)</f>
        <v>237</v>
      </c>
      <c r="V513" s="47"/>
      <c r="W513" s="48">
        <f>SUM(W505:W512)</f>
        <v>11139.000000000002</v>
      </c>
      <c r="Z513" s="20"/>
      <c r="AA513" s="20"/>
    </row>
    <row r="514" spans="1:27" x14ac:dyDescent="0.25">
      <c r="A514" s="70"/>
      <c r="D514" s="49"/>
      <c r="F514" s="49"/>
      <c r="H514" s="50"/>
      <c r="I514" s="51"/>
      <c r="J514" s="52"/>
      <c r="K514" s="53"/>
      <c r="L514" s="60"/>
      <c r="M514" s="54"/>
      <c r="N514" s="60"/>
      <c r="O514" s="55"/>
      <c r="Q514" s="56"/>
      <c r="R514" s="56"/>
      <c r="S514" s="56"/>
      <c r="T514" s="56"/>
      <c r="U514" s="53"/>
      <c r="W514" s="53"/>
      <c r="Z514" s="20"/>
      <c r="AA514" s="20"/>
    </row>
    <row r="515" spans="1:27" ht="15.75" thickBot="1" x14ac:dyDescent="0.3">
      <c r="Z515" s="20"/>
      <c r="AA515" s="20"/>
    </row>
    <row r="516" spans="1:27" x14ac:dyDescent="0.25">
      <c r="A516" s="72">
        <v>442</v>
      </c>
      <c r="B516" s="57">
        <v>4142</v>
      </c>
      <c r="C516" s="57" t="s">
        <v>21</v>
      </c>
      <c r="D516" s="57"/>
      <c r="E516" s="73" t="str">
        <f t="shared" ref="E516:E521" si="426">CONCATENATE(C516,D516)</f>
        <v>X</v>
      </c>
      <c r="F516" s="57" t="s">
        <v>109</v>
      </c>
      <c r="G516" s="217">
        <v>2</v>
      </c>
      <c r="H516" s="57" t="str">
        <f t="shared" ref="H516:H521" si="427">CONCATENATE(F516,"/",G516)</f>
        <v>XXX350/2</v>
      </c>
      <c r="I516" s="93" t="s">
        <v>28</v>
      </c>
      <c r="J516" s="75" t="s">
        <v>27</v>
      </c>
      <c r="K516" s="76">
        <v>0.16874999999999998</v>
      </c>
      <c r="L516" s="77">
        <v>0.17013888888888887</v>
      </c>
      <c r="M516" s="78" t="s">
        <v>90</v>
      </c>
      <c r="N516" s="77">
        <v>0.20416666666666669</v>
      </c>
      <c r="O516" s="78" t="s">
        <v>110</v>
      </c>
      <c r="P516" s="57" t="str">
        <f t="shared" ref="P516:P526" si="428">IF(M517=O516,"OK","POZOR")</f>
        <v>OK</v>
      </c>
      <c r="Q516" s="58">
        <f t="shared" ref="Q516:Q527" si="429">IF(ISNUMBER(G516),N516-L516,IF(F516="přejezd",N516-L516,0))</f>
        <v>3.4027777777777823E-2</v>
      </c>
      <c r="R516" s="58">
        <f t="shared" ref="R516:R527" si="430">IF(ISNUMBER(G516),L516-K516,0)</f>
        <v>1.388888888888884E-3</v>
      </c>
      <c r="S516" s="58">
        <f t="shared" ref="S516:S527" si="431">Q516+R516</f>
        <v>3.5416666666666707E-2</v>
      </c>
      <c r="T516" s="58"/>
      <c r="U516" s="57">
        <v>35.799999999999997</v>
      </c>
      <c r="V516" s="57">
        <f>INDEX('Počty dní'!F:J,MATCH(E516,'Počty dní'!H:H,0),4)</f>
        <v>47</v>
      </c>
      <c r="W516" s="79">
        <f t="shared" ref="W516:W521" si="432">V516*U516</f>
        <v>1682.6</v>
      </c>
      <c r="Z516" s="20"/>
      <c r="AA516" s="20"/>
    </row>
    <row r="517" spans="1:27" x14ac:dyDescent="0.25">
      <c r="A517" s="80">
        <v>442</v>
      </c>
      <c r="B517" s="18">
        <v>4142</v>
      </c>
      <c r="C517" s="18" t="s">
        <v>21</v>
      </c>
      <c r="D517" s="18"/>
      <c r="E517" s="81" t="str">
        <f t="shared" si="426"/>
        <v>X</v>
      </c>
      <c r="F517" s="18" t="s">
        <v>109</v>
      </c>
      <c r="G517" s="218">
        <v>1</v>
      </c>
      <c r="H517" s="18" t="str">
        <f t="shared" si="427"/>
        <v>XXX350/1</v>
      </c>
      <c r="I517" s="94" t="s">
        <v>28</v>
      </c>
      <c r="J517" s="83" t="s">
        <v>27</v>
      </c>
      <c r="K517" s="84">
        <v>0.20694444444444446</v>
      </c>
      <c r="L517" s="85">
        <v>0.20833333333333334</v>
      </c>
      <c r="M517" s="86" t="s">
        <v>110</v>
      </c>
      <c r="N517" s="85">
        <v>0.24374999999999999</v>
      </c>
      <c r="O517" s="86" t="s">
        <v>90</v>
      </c>
      <c r="P517" s="18" t="str">
        <f t="shared" si="428"/>
        <v>OK</v>
      </c>
      <c r="Q517" s="17">
        <f t="shared" si="429"/>
        <v>3.5416666666666652E-2</v>
      </c>
      <c r="R517" s="17">
        <f t="shared" si="430"/>
        <v>1.388888888888884E-3</v>
      </c>
      <c r="S517" s="17">
        <f t="shared" si="431"/>
        <v>3.6805555555555536E-2</v>
      </c>
      <c r="T517" s="17">
        <f t="shared" ref="T517:T527" si="433">K517-N516</f>
        <v>2.7777777777777679E-3</v>
      </c>
      <c r="U517" s="18">
        <v>35.799999999999997</v>
      </c>
      <c r="V517" s="18">
        <f>INDEX('Počty dní'!F:J,MATCH(E517,'Počty dní'!H:H,0),4)</f>
        <v>47</v>
      </c>
      <c r="W517" s="88">
        <f t="shared" si="432"/>
        <v>1682.6</v>
      </c>
      <c r="Z517" s="20"/>
      <c r="AA517" s="20"/>
    </row>
    <row r="518" spans="1:27" x14ac:dyDescent="0.25">
      <c r="A518" s="80">
        <v>442</v>
      </c>
      <c r="B518" s="18">
        <v>4142</v>
      </c>
      <c r="C518" s="18" t="s">
        <v>21</v>
      </c>
      <c r="D518" s="18"/>
      <c r="E518" s="81" t="str">
        <f t="shared" si="426"/>
        <v>X</v>
      </c>
      <c r="F518" s="18" t="s">
        <v>109</v>
      </c>
      <c r="G518" s="218">
        <v>6</v>
      </c>
      <c r="H518" s="18" t="str">
        <f t="shared" si="427"/>
        <v>XXX350/6</v>
      </c>
      <c r="I518" s="94" t="s">
        <v>27</v>
      </c>
      <c r="J518" s="83" t="s">
        <v>27</v>
      </c>
      <c r="K518" s="84">
        <v>0.25208333333333333</v>
      </c>
      <c r="L518" s="85">
        <v>0.25347222222222221</v>
      </c>
      <c r="M518" s="86" t="s">
        <v>90</v>
      </c>
      <c r="N518" s="85">
        <v>0.28888888888888892</v>
      </c>
      <c r="O518" s="86" t="s">
        <v>110</v>
      </c>
      <c r="P518" s="18" t="str">
        <f t="shared" si="428"/>
        <v>OK</v>
      </c>
      <c r="Q518" s="17">
        <f t="shared" ref="Q518" si="434">IF(ISNUMBER(G518),N518-L518,IF(F518="přejezd",N518-L518,0))</f>
        <v>3.5416666666666707E-2</v>
      </c>
      <c r="R518" s="17">
        <f t="shared" ref="R518" si="435">IF(ISNUMBER(G518),L518-K518,0)</f>
        <v>1.388888888888884E-3</v>
      </c>
      <c r="S518" s="17">
        <f t="shared" ref="S518" si="436">Q518+R518</f>
        <v>3.6805555555555591E-2</v>
      </c>
      <c r="T518" s="17">
        <f t="shared" ref="T518" si="437">K518-N517</f>
        <v>8.3333333333333315E-3</v>
      </c>
      <c r="U518" s="18">
        <v>35.799999999999997</v>
      </c>
      <c r="V518" s="18">
        <f>INDEX('Počty dní'!F:J,MATCH(E518,'Počty dní'!H:H,0),4)</f>
        <v>47</v>
      </c>
      <c r="W518" s="88">
        <f t="shared" si="432"/>
        <v>1682.6</v>
      </c>
      <c r="Z518" s="20"/>
      <c r="AA518" s="20"/>
    </row>
    <row r="519" spans="1:27" x14ac:dyDescent="0.25">
      <c r="A519" s="80">
        <v>442</v>
      </c>
      <c r="B519" s="18">
        <v>4142</v>
      </c>
      <c r="C519" s="18" t="s">
        <v>21</v>
      </c>
      <c r="D519" s="18"/>
      <c r="E519" s="81" t="str">
        <f t="shared" si="426"/>
        <v>X</v>
      </c>
      <c r="F519" s="18" t="s">
        <v>109</v>
      </c>
      <c r="G519" s="218">
        <v>3</v>
      </c>
      <c r="H519" s="18" t="str">
        <f t="shared" si="427"/>
        <v>XXX350/3</v>
      </c>
      <c r="I519" s="94" t="s">
        <v>28</v>
      </c>
      <c r="J519" s="83" t="s">
        <v>27</v>
      </c>
      <c r="K519" s="84">
        <v>0.28888888888888892</v>
      </c>
      <c r="L519" s="85">
        <v>0.29166666666666669</v>
      </c>
      <c r="M519" s="86" t="s">
        <v>110</v>
      </c>
      <c r="N519" s="85">
        <v>0.32708333333333334</v>
      </c>
      <c r="O519" s="86" t="s">
        <v>90</v>
      </c>
      <c r="P519" s="18" t="str">
        <f t="shared" si="428"/>
        <v>OK</v>
      </c>
      <c r="Q519" s="17">
        <f t="shared" si="429"/>
        <v>3.5416666666666652E-2</v>
      </c>
      <c r="R519" s="17">
        <f t="shared" si="430"/>
        <v>2.7777777777777679E-3</v>
      </c>
      <c r="S519" s="17">
        <f t="shared" si="431"/>
        <v>3.819444444444442E-2</v>
      </c>
      <c r="T519" s="17">
        <f t="shared" si="433"/>
        <v>0</v>
      </c>
      <c r="U519" s="18">
        <v>35.799999999999997</v>
      </c>
      <c r="V519" s="18">
        <f>INDEX('Počty dní'!F:J,MATCH(E519,'Počty dní'!H:H,0),4)</f>
        <v>47</v>
      </c>
      <c r="W519" s="88">
        <f t="shared" si="432"/>
        <v>1682.6</v>
      </c>
      <c r="Z519" s="20"/>
      <c r="AA519" s="20"/>
    </row>
    <row r="520" spans="1:27" x14ac:dyDescent="0.25">
      <c r="A520" s="80">
        <v>442</v>
      </c>
      <c r="B520" s="18">
        <v>4142</v>
      </c>
      <c r="C520" s="18" t="s">
        <v>21</v>
      </c>
      <c r="D520" s="18"/>
      <c r="E520" s="81" t="str">
        <f t="shared" si="426"/>
        <v>X</v>
      </c>
      <c r="F520" s="18" t="s">
        <v>103</v>
      </c>
      <c r="G520" s="218">
        <v>9</v>
      </c>
      <c r="H520" s="18" t="str">
        <f t="shared" si="427"/>
        <v>XXX340/9</v>
      </c>
      <c r="I520" s="94" t="s">
        <v>28</v>
      </c>
      <c r="J520" s="83" t="s">
        <v>27</v>
      </c>
      <c r="K520" s="84">
        <v>0.3576388888888889</v>
      </c>
      <c r="L520" s="85">
        <v>0.35972222222222222</v>
      </c>
      <c r="M520" s="118" t="s">
        <v>90</v>
      </c>
      <c r="N520" s="85">
        <v>0.37777777777777777</v>
      </c>
      <c r="O520" s="86" t="s">
        <v>104</v>
      </c>
      <c r="P520" s="18" t="str">
        <f t="shared" si="428"/>
        <v>OK</v>
      </c>
      <c r="Q520" s="17">
        <f t="shared" ref="Q520:Q525" si="438">IF(ISNUMBER(G520),N520-L520,IF(F520="přejezd",N520-L520,0))</f>
        <v>1.8055555555555547E-2</v>
      </c>
      <c r="R520" s="17">
        <f t="shared" ref="R520:R525" si="439">IF(ISNUMBER(G520),L520-K520,0)</f>
        <v>2.0833333333333259E-3</v>
      </c>
      <c r="S520" s="17">
        <f t="shared" ref="S520:S525" si="440">Q520+R520</f>
        <v>2.0138888888888873E-2</v>
      </c>
      <c r="T520" s="17">
        <f t="shared" ref="T520:T525" si="441">K520-N519</f>
        <v>3.0555555555555558E-2</v>
      </c>
      <c r="U520" s="18">
        <v>17.100000000000001</v>
      </c>
      <c r="V520" s="18">
        <f>INDEX('Počty dní'!F:J,MATCH(E520,'Počty dní'!H:H,0),4)</f>
        <v>47</v>
      </c>
      <c r="W520" s="88">
        <f t="shared" si="432"/>
        <v>803.7</v>
      </c>
      <c r="Z520" s="20"/>
      <c r="AA520" s="20"/>
    </row>
    <row r="521" spans="1:27" x14ac:dyDescent="0.25">
      <c r="A521" s="80">
        <v>442</v>
      </c>
      <c r="B521" s="18">
        <v>4142</v>
      </c>
      <c r="C521" s="18" t="s">
        <v>21</v>
      </c>
      <c r="D521" s="18"/>
      <c r="E521" s="81" t="str">
        <f t="shared" si="426"/>
        <v>X</v>
      </c>
      <c r="F521" s="18" t="s">
        <v>103</v>
      </c>
      <c r="G521" s="218">
        <v>12</v>
      </c>
      <c r="H521" s="18" t="str">
        <f t="shared" si="427"/>
        <v>XXX340/12</v>
      </c>
      <c r="I521" s="94" t="s">
        <v>28</v>
      </c>
      <c r="J521" s="83" t="s">
        <v>27</v>
      </c>
      <c r="K521" s="84">
        <v>0.4145833333333333</v>
      </c>
      <c r="L521" s="85">
        <v>0.41666666666666669</v>
      </c>
      <c r="M521" s="118" t="s">
        <v>104</v>
      </c>
      <c r="N521" s="85">
        <v>0.43472222222222223</v>
      </c>
      <c r="O521" s="86" t="s">
        <v>90</v>
      </c>
      <c r="P521" s="18" t="str">
        <f t="shared" si="428"/>
        <v>OK</v>
      </c>
      <c r="Q521" s="17">
        <f t="shared" si="438"/>
        <v>1.8055555555555547E-2</v>
      </c>
      <c r="R521" s="17">
        <f t="shared" si="439"/>
        <v>2.0833333333333814E-3</v>
      </c>
      <c r="S521" s="17">
        <f t="shared" si="440"/>
        <v>2.0138888888888928E-2</v>
      </c>
      <c r="T521" s="17">
        <f t="shared" si="441"/>
        <v>3.6805555555555536E-2</v>
      </c>
      <c r="U521" s="18">
        <v>17.100000000000001</v>
      </c>
      <c r="V521" s="18">
        <f>INDEX('Počty dní'!F:J,MATCH(E521,'Počty dní'!H:H,0),4)</f>
        <v>47</v>
      </c>
      <c r="W521" s="88">
        <f t="shared" si="432"/>
        <v>803.7</v>
      </c>
      <c r="Z521" s="20"/>
      <c r="AA521" s="20"/>
    </row>
    <row r="522" spans="1:27" x14ac:dyDescent="0.25">
      <c r="A522" s="80">
        <v>442</v>
      </c>
      <c r="B522" s="18">
        <v>4142</v>
      </c>
      <c r="C522" s="18" t="s">
        <v>21</v>
      </c>
      <c r="D522" s="18"/>
      <c r="E522" s="81" t="str">
        <f>CONCATENATE(C522,D522)</f>
        <v>X</v>
      </c>
      <c r="F522" s="18" t="s">
        <v>103</v>
      </c>
      <c r="G522" s="218">
        <v>13</v>
      </c>
      <c r="H522" s="18" t="str">
        <f>CONCATENATE(F522,"/",G522)</f>
        <v>XXX340/13</v>
      </c>
      <c r="I522" s="94" t="s">
        <v>28</v>
      </c>
      <c r="J522" s="83" t="s">
        <v>27</v>
      </c>
      <c r="K522" s="84">
        <v>0.52430555555555558</v>
      </c>
      <c r="L522" s="85">
        <v>0.52638888888888891</v>
      </c>
      <c r="M522" s="86" t="s">
        <v>90</v>
      </c>
      <c r="N522" s="85">
        <v>0.5444444444444444</v>
      </c>
      <c r="O522" s="118" t="s">
        <v>104</v>
      </c>
      <c r="P522" s="18" t="str">
        <f t="shared" si="428"/>
        <v>OK</v>
      </c>
      <c r="Q522" s="17">
        <f t="shared" si="438"/>
        <v>1.8055555555555491E-2</v>
      </c>
      <c r="R522" s="17">
        <f t="shared" si="439"/>
        <v>2.0833333333333259E-3</v>
      </c>
      <c r="S522" s="17">
        <f t="shared" si="440"/>
        <v>2.0138888888888817E-2</v>
      </c>
      <c r="T522" s="17">
        <f t="shared" si="441"/>
        <v>8.9583333333333348E-2</v>
      </c>
      <c r="U522" s="18">
        <v>17.100000000000001</v>
      </c>
      <c r="V522" s="18">
        <f>INDEX('Počty dní'!F:J,MATCH(E522,'Počty dní'!H:H,0),4)</f>
        <v>47</v>
      </c>
      <c r="W522" s="88">
        <f>V522*U522</f>
        <v>803.7</v>
      </c>
      <c r="Z522" s="20"/>
      <c r="AA522" s="20"/>
    </row>
    <row r="523" spans="1:27" x14ac:dyDescent="0.25">
      <c r="A523" s="80">
        <v>442</v>
      </c>
      <c r="B523" s="18">
        <v>4142</v>
      </c>
      <c r="C523" s="18" t="s">
        <v>21</v>
      </c>
      <c r="D523" s="18"/>
      <c r="E523" s="81" t="str">
        <f>CONCATENATE(C523,D523)</f>
        <v>X</v>
      </c>
      <c r="F523" s="18" t="s">
        <v>103</v>
      </c>
      <c r="G523" s="218">
        <v>16</v>
      </c>
      <c r="H523" s="18" t="str">
        <f>CONCATENATE(F523,"/",G523)</f>
        <v>XXX340/16</v>
      </c>
      <c r="I523" s="94" t="s">
        <v>28</v>
      </c>
      <c r="J523" s="83" t="s">
        <v>27</v>
      </c>
      <c r="K523" s="84">
        <v>0.58124999999999993</v>
      </c>
      <c r="L523" s="85">
        <v>0.58333333333333337</v>
      </c>
      <c r="M523" s="86" t="s">
        <v>104</v>
      </c>
      <c r="N523" s="85">
        <v>0.60138888888888886</v>
      </c>
      <c r="O523" s="86" t="s">
        <v>90</v>
      </c>
      <c r="P523" s="18" t="str">
        <f t="shared" si="428"/>
        <v>OK</v>
      </c>
      <c r="Q523" s="17">
        <f t="shared" si="438"/>
        <v>1.8055555555555491E-2</v>
      </c>
      <c r="R523" s="17">
        <f t="shared" si="439"/>
        <v>2.083333333333437E-3</v>
      </c>
      <c r="S523" s="17">
        <f t="shared" si="440"/>
        <v>2.0138888888888928E-2</v>
      </c>
      <c r="T523" s="17">
        <f t="shared" si="441"/>
        <v>3.6805555555555536E-2</v>
      </c>
      <c r="U523" s="18">
        <v>17.100000000000001</v>
      </c>
      <c r="V523" s="18">
        <f>INDEX('Počty dní'!F:J,MATCH(E523,'Počty dní'!H:H,0),4)</f>
        <v>47</v>
      </c>
      <c r="W523" s="88">
        <f>V523*U523</f>
        <v>803.7</v>
      </c>
      <c r="Z523" s="20"/>
      <c r="AA523" s="20"/>
    </row>
    <row r="524" spans="1:27" x14ac:dyDescent="0.25">
      <c r="A524" s="80">
        <v>442</v>
      </c>
      <c r="B524" s="18">
        <v>4142</v>
      </c>
      <c r="C524" s="18" t="s">
        <v>21</v>
      </c>
      <c r="D524" s="18"/>
      <c r="E524" s="81" t="str">
        <f>CONCATENATE(C524,D524)</f>
        <v>X</v>
      </c>
      <c r="F524" s="18" t="s">
        <v>103</v>
      </c>
      <c r="G524" s="218">
        <v>17</v>
      </c>
      <c r="H524" s="18" t="str">
        <f>CONCATENATE(F524,"/",G524)</f>
        <v>XXX340/17</v>
      </c>
      <c r="I524" s="94" t="s">
        <v>27</v>
      </c>
      <c r="J524" s="83" t="s">
        <v>27</v>
      </c>
      <c r="K524" s="84">
        <v>0.60763888888888895</v>
      </c>
      <c r="L524" s="85">
        <v>0.60972222222222217</v>
      </c>
      <c r="M524" s="86" t="s">
        <v>90</v>
      </c>
      <c r="N524" s="85">
        <v>0.62777777777777777</v>
      </c>
      <c r="O524" s="118" t="s">
        <v>104</v>
      </c>
      <c r="P524" s="18" t="str">
        <f t="shared" si="428"/>
        <v>OK</v>
      </c>
      <c r="Q524" s="17">
        <f t="shared" si="438"/>
        <v>1.8055555555555602E-2</v>
      </c>
      <c r="R524" s="17">
        <f t="shared" si="439"/>
        <v>2.0833333333332149E-3</v>
      </c>
      <c r="S524" s="17">
        <f t="shared" si="440"/>
        <v>2.0138888888888817E-2</v>
      </c>
      <c r="T524" s="17">
        <f t="shared" si="441"/>
        <v>6.2500000000000888E-3</v>
      </c>
      <c r="U524" s="18">
        <v>17.100000000000001</v>
      </c>
      <c r="V524" s="18">
        <f>INDEX('Počty dní'!F:J,MATCH(E524,'Počty dní'!H:H,0),4)</f>
        <v>47</v>
      </c>
      <c r="W524" s="88">
        <f>V524*U524</f>
        <v>803.7</v>
      </c>
      <c r="Z524" s="20"/>
      <c r="AA524" s="20"/>
    </row>
    <row r="525" spans="1:27" x14ac:dyDescent="0.25">
      <c r="A525" s="80">
        <v>442</v>
      </c>
      <c r="B525" s="18">
        <v>4142</v>
      </c>
      <c r="C525" s="18" t="s">
        <v>21</v>
      </c>
      <c r="D525" s="18"/>
      <c r="E525" s="81" t="str">
        <f t="shared" ref="E525:E526" si="442">CONCATENATE(C525,D525)</f>
        <v>X</v>
      </c>
      <c r="F525" s="18" t="s">
        <v>106</v>
      </c>
      <c r="G525" s="218">
        <v>6</v>
      </c>
      <c r="H525" s="18" t="str">
        <f t="shared" ref="H525:H526" si="443">CONCATENATE(F525,"/",G525)</f>
        <v>XXX341/6</v>
      </c>
      <c r="I525" s="94" t="s">
        <v>28</v>
      </c>
      <c r="J525" s="83" t="s">
        <v>27</v>
      </c>
      <c r="K525" s="84">
        <v>0.63124999999999998</v>
      </c>
      <c r="L525" s="85">
        <v>0.63194444444444442</v>
      </c>
      <c r="M525" s="86" t="s">
        <v>104</v>
      </c>
      <c r="N525" s="85">
        <v>0.63958333333333328</v>
      </c>
      <c r="O525" s="118" t="s">
        <v>107</v>
      </c>
      <c r="P525" s="18" t="str">
        <f t="shared" si="428"/>
        <v>OK</v>
      </c>
      <c r="Q525" s="17">
        <f t="shared" si="438"/>
        <v>7.6388888888888618E-3</v>
      </c>
      <c r="R525" s="17">
        <f t="shared" si="439"/>
        <v>6.9444444444444198E-4</v>
      </c>
      <c r="S525" s="17">
        <f t="shared" si="440"/>
        <v>8.3333333333333037E-3</v>
      </c>
      <c r="T525" s="17">
        <f t="shared" si="441"/>
        <v>3.4722222222222099E-3</v>
      </c>
      <c r="U525" s="18">
        <v>7.4</v>
      </c>
      <c r="V525" s="18">
        <f>INDEX('Počty dní'!F:J,MATCH(E525,'Počty dní'!H:H,0),4)</f>
        <v>47</v>
      </c>
      <c r="W525" s="88">
        <f t="shared" ref="W525:W526" si="444">V525*U525</f>
        <v>347.8</v>
      </c>
      <c r="Z525" s="20"/>
      <c r="AA525" s="20"/>
    </row>
    <row r="526" spans="1:27" x14ac:dyDescent="0.25">
      <c r="A526" s="80">
        <v>442</v>
      </c>
      <c r="B526" s="18">
        <v>4142</v>
      </c>
      <c r="C526" s="18" t="s">
        <v>21</v>
      </c>
      <c r="D526" s="18"/>
      <c r="E526" s="81" t="str">
        <f t="shared" si="442"/>
        <v>X</v>
      </c>
      <c r="F526" s="18" t="s">
        <v>106</v>
      </c>
      <c r="G526" s="218">
        <v>5</v>
      </c>
      <c r="H526" s="18" t="str">
        <f t="shared" si="443"/>
        <v>XXX341/5</v>
      </c>
      <c r="I526" s="94" t="s">
        <v>28</v>
      </c>
      <c r="J526" s="83" t="s">
        <v>27</v>
      </c>
      <c r="K526" s="84">
        <v>0.63958333333333328</v>
      </c>
      <c r="L526" s="85">
        <v>0.64027777777777783</v>
      </c>
      <c r="M526" s="86" t="s">
        <v>107</v>
      </c>
      <c r="N526" s="85">
        <v>0.64374999999999993</v>
      </c>
      <c r="O526" s="118" t="s">
        <v>104</v>
      </c>
      <c r="P526" s="18" t="str">
        <f t="shared" si="428"/>
        <v>OK</v>
      </c>
      <c r="Q526" s="17">
        <f t="shared" si="429"/>
        <v>3.4722222222220989E-3</v>
      </c>
      <c r="R526" s="17">
        <f t="shared" si="430"/>
        <v>6.94444444444553E-4</v>
      </c>
      <c r="S526" s="17">
        <f t="shared" si="431"/>
        <v>4.1666666666666519E-3</v>
      </c>
      <c r="T526" s="17">
        <f t="shared" si="433"/>
        <v>0</v>
      </c>
      <c r="U526" s="18">
        <v>3</v>
      </c>
      <c r="V526" s="18">
        <f>INDEX('Počty dní'!F:J,MATCH(E526,'Počty dní'!H:H,0),4)</f>
        <v>47</v>
      </c>
      <c r="W526" s="88">
        <f t="shared" si="444"/>
        <v>141</v>
      </c>
      <c r="Z526" s="20"/>
      <c r="AA526" s="20"/>
    </row>
    <row r="527" spans="1:27" ht="15.75" thickBot="1" x14ac:dyDescent="0.3">
      <c r="A527" s="80">
        <v>442</v>
      </c>
      <c r="B527" s="18">
        <v>4142</v>
      </c>
      <c r="C527" s="18" t="s">
        <v>21</v>
      </c>
      <c r="D527" s="18"/>
      <c r="E527" s="81" t="str">
        <f>CONCATENATE(C527,D527)</f>
        <v>X</v>
      </c>
      <c r="F527" s="18" t="s">
        <v>103</v>
      </c>
      <c r="G527" s="218">
        <v>20</v>
      </c>
      <c r="H527" s="18" t="str">
        <f>CONCATENATE(F527,"/",G527)</f>
        <v>XXX340/20</v>
      </c>
      <c r="I527" s="94" t="s">
        <v>28</v>
      </c>
      <c r="J527" s="83" t="s">
        <v>27</v>
      </c>
      <c r="K527" s="84">
        <v>0.6645833333333333</v>
      </c>
      <c r="L527" s="85">
        <v>0.66666666666666663</v>
      </c>
      <c r="M527" s="86" t="s">
        <v>104</v>
      </c>
      <c r="N527" s="85">
        <v>0.68472222222222223</v>
      </c>
      <c r="O527" s="86" t="s">
        <v>90</v>
      </c>
      <c r="P527" s="18"/>
      <c r="Q527" s="17">
        <f t="shared" si="429"/>
        <v>1.8055555555555602E-2</v>
      </c>
      <c r="R527" s="17">
        <f t="shared" si="430"/>
        <v>2.0833333333333259E-3</v>
      </c>
      <c r="S527" s="17">
        <f t="shared" si="431"/>
        <v>2.0138888888888928E-2</v>
      </c>
      <c r="T527" s="17">
        <f t="shared" si="433"/>
        <v>2.083333333333337E-2</v>
      </c>
      <c r="U527" s="18">
        <v>17.100000000000001</v>
      </c>
      <c r="V527" s="18">
        <f>INDEX('Počty dní'!F:J,MATCH(E527,'Počty dní'!H:H,0),4)</f>
        <v>47</v>
      </c>
      <c r="W527" s="88">
        <f>V527*U527</f>
        <v>803.7</v>
      </c>
      <c r="Z527" s="20"/>
      <c r="AA527" s="20"/>
    </row>
    <row r="528" spans="1:27" ht="15.75" thickBot="1" x14ac:dyDescent="0.3">
      <c r="A528" s="69" t="str">
        <f ca="1">CONCATENATE(INDIRECT("R[-3]C[0]",FALSE),"celkem")</f>
        <v>442celkem</v>
      </c>
      <c r="B528" s="37"/>
      <c r="C528" s="37" t="str">
        <f ca="1">INDIRECT("R[-1]C[12]",FALSE)</f>
        <v>Telč,,aut.nádr.</v>
      </c>
      <c r="D528" s="38"/>
      <c r="E528" s="37"/>
      <c r="F528" s="38"/>
      <c r="G528" s="219"/>
      <c r="H528" s="39"/>
      <c r="I528" s="40"/>
      <c r="J528" s="41" t="str">
        <f ca="1">INDIRECT("R[-2]C[0]",FALSE)</f>
        <v>V</v>
      </c>
      <c r="K528" s="42"/>
      <c r="L528" s="59"/>
      <c r="M528" s="43"/>
      <c r="N528" s="59"/>
      <c r="O528" s="44"/>
      <c r="P528" s="37"/>
      <c r="Q528" s="45">
        <f>SUM(Q516:Q527)</f>
        <v>0.25972222222222208</v>
      </c>
      <c r="R528" s="45">
        <f>SUM(R516:R527)</f>
        <v>2.0833333333333426E-2</v>
      </c>
      <c r="S528" s="45">
        <f>SUM(S516:S527)</f>
        <v>0.2805555555555555</v>
      </c>
      <c r="T528" s="45">
        <f>SUM(T516:T527)</f>
        <v>0.23541666666666675</v>
      </c>
      <c r="U528" s="46">
        <f>SUM(U516:U527)</f>
        <v>256.2</v>
      </c>
      <c r="V528" s="47"/>
      <c r="W528" s="48">
        <f>SUM(W516:W527)</f>
        <v>12041.400000000001</v>
      </c>
      <c r="Z528" s="20"/>
      <c r="AA528" s="20"/>
    </row>
    <row r="529" spans="1:27" x14ac:dyDescent="0.25">
      <c r="A529" s="70"/>
      <c r="D529" s="49"/>
      <c r="F529" s="49"/>
      <c r="H529" s="50"/>
      <c r="I529" s="51"/>
      <c r="J529" s="52"/>
      <c r="K529" s="53"/>
      <c r="L529" s="60"/>
      <c r="M529" s="54"/>
      <c r="N529" s="60"/>
      <c r="O529" s="55"/>
      <c r="Q529" s="56"/>
      <c r="R529" s="56"/>
      <c r="S529" s="56"/>
      <c r="T529" s="56"/>
      <c r="U529" s="53"/>
      <c r="W529" s="53"/>
      <c r="Z529" s="20"/>
      <c r="AA529" s="20"/>
    </row>
    <row r="530" spans="1:27" ht="15.75" thickBot="1" x14ac:dyDescent="0.3">
      <c r="Z530" s="20"/>
      <c r="AA530" s="20"/>
    </row>
    <row r="531" spans="1:27" x14ac:dyDescent="0.25">
      <c r="A531" s="72">
        <v>443</v>
      </c>
      <c r="B531" s="57">
        <v>4143</v>
      </c>
      <c r="C531" s="57" t="s">
        <v>21</v>
      </c>
      <c r="D531" s="57"/>
      <c r="E531" s="73" t="str">
        <f t="shared" ref="E531:E537" si="445">CONCATENATE(C531,D531)</f>
        <v>X</v>
      </c>
      <c r="F531" s="57" t="s">
        <v>103</v>
      </c>
      <c r="G531" s="217">
        <v>1</v>
      </c>
      <c r="H531" s="57" t="str">
        <f t="shared" ref="H531:H538" si="446">CONCATENATE(F531,"/",G531)</f>
        <v>XXX340/1</v>
      </c>
      <c r="I531" s="93" t="s">
        <v>28</v>
      </c>
      <c r="J531" s="75" t="s">
        <v>27</v>
      </c>
      <c r="K531" s="76">
        <v>0.18541666666666667</v>
      </c>
      <c r="L531" s="77">
        <v>0.18611111111111112</v>
      </c>
      <c r="M531" s="78" t="s">
        <v>90</v>
      </c>
      <c r="N531" s="77">
        <v>0.20416666666666669</v>
      </c>
      <c r="O531" s="78" t="s">
        <v>104</v>
      </c>
      <c r="P531" s="57" t="str">
        <f t="shared" ref="P531:P546" si="447">IF(M532=O531,"OK","POZOR")</f>
        <v>OK</v>
      </c>
      <c r="Q531" s="58">
        <f t="shared" ref="Q531:Q547" si="448">IF(ISNUMBER(G531),N531-L531,IF(F531="přejezd",N531-L531,0))</f>
        <v>1.8055555555555575E-2</v>
      </c>
      <c r="R531" s="58">
        <f t="shared" ref="R531:R547" si="449">IF(ISNUMBER(G531),L531-K531,0)</f>
        <v>6.9444444444444198E-4</v>
      </c>
      <c r="S531" s="58">
        <f t="shared" ref="S531:S547" si="450">Q531+R531</f>
        <v>1.8750000000000017E-2</v>
      </c>
      <c r="T531" s="58"/>
      <c r="U531" s="57">
        <v>17.100000000000001</v>
      </c>
      <c r="V531" s="57">
        <f>INDEX('Počty dní'!F:J,MATCH(E531,'Počty dní'!H:H,0),4)</f>
        <v>47</v>
      </c>
      <c r="W531" s="79">
        <f t="shared" ref="W531:W538" si="451">V531*U531</f>
        <v>803.7</v>
      </c>
      <c r="Z531" s="20"/>
      <c r="AA531" s="20"/>
    </row>
    <row r="532" spans="1:27" x14ac:dyDescent="0.25">
      <c r="A532" s="80">
        <v>443</v>
      </c>
      <c r="B532" s="18">
        <v>4143</v>
      </c>
      <c r="C532" s="18" t="s">
        <v>21</v>
      </c>
      <c r="D532" s="18"/>
      <c r="E532" s="81" t="str">
        <f t="shared" si="445"/>
        <v>X</v>
      </c>
      <c r="F532" s="18" t="s">
        <v>103</v>
      </c>
      <c r="G532" s="218">
        <v>4</v>
      </c>
      <c r="H532" s="18" t="str">
        <f t="shared" si="446"/>
        <v>XXX340/4</v>
      </c>
      <c r="I532" s="94" t="s">
        <v>28</v>
      </c>
      <c r="J532" s="83" t="s">
        <v>27</v>
      </c>
      <c r="K532" s="84">
        <v>0.20625000000000002</v>
      </c>
      <c r="L532" s="85">
        <v>0.20833333333333334</v>
      </c>
      <c r="M532" s="118" t="s">
        <v>104</v>
      </c>
      <c r="N532" s="85">
        <v>0.22638888888888889</v>
      </c>
      <c r="O532" s="86" t="s">
        <v>90</v>
      </c>
      <c r="P532" s="18" t="str">
        <f t="shared" si="447"/>
        <v>OK</v>
      </c>
      <c r="Q532" s="17">
        <f t="shared" si="448"/>
        <v>1.8055555555555547E-2</v>
      </c>
      <c r="R532" s="17">
        <f t="shared" si="449"/>
        <v>2.0833333333333259E-3</v>
      </c>
      <c r="S532" s="17">
        <f t="shared" si="450"/>
        <v>2.0138888888888873E-2</v>
      </c>
      <c r="T532" s="17">
        <f t="shared" ref="T532:T547" si="452">K532-N531</f>
        <v>2.0833333333333259E-3</v>
      </c>
      <c r="U532" s="18">
        <v>17.100000000000001</v>
      </c>
      <c r="V532" s="18">
        <f>INDEX('Počty dní'!F:J,MATCH(E532,'Počty dní'!H:H,0),4)</f>
        <v>47</v>
      </c>
      <c r="W532" s="88">
        <f t="shared" si="451"/>
        <v>803.7</v>
      </c>
      <c r="Z532" s="20"/>
      <c r="AA532" s="20"/>
    </row>
    <row r="533" spans="1:27" x14ac:dyDescent="0.25">
      <c r="A533" s="80">
        <v>443</v>
      </c>
      <c r="B533" s="18">
        <v>4143</v>
      </c>
      <c r="C533" s="18" t="s">
        <v>21</v>
      </c>
      <c r="D533" s="18"/>
      <c r="E533" s="81" t="str">
        <f t="shared" si="445"/>
        <v>X</v>
      </c>
      <c r="F533" s="18" t="s">
        <v>103</v>
      </c>
      <c r="G533" s="218">
        <v>3</v>
      </c>
      <c r="H533" s="18" t="str">
        <f t="shared" si="446"/>
        <v>XXX340/3</v>
      </c>
      <c r="I533" s="94" t="s">
        <v>28</v>
      </c>
      <c r="J533" s="83" t="s">
        <v>27</v>
      </c>
      <c r="K533" s="84">
        <v>0.22708333333333333</v>
      </c>
      <c r="L533" s="85">
        <v>0.22777777777777777</v>
      </c>
      <c r="M533" s="86" t="s">
        <v>90</v>
      </c>
      <c r="N533" s="85">
        <v>0.24583333333333335</v>
      </c>
      <c r="O533" s="118" t="s">
        <v>104</v>
      </c>
      <c r="P533" s="18" t="str">
        <f t="shared" si="447"/>
        <v>OK</v>
      </c>
      <c r="Q533" s="17">
        <f t="shared" si="448"/>
        <v>1.8055555555555575E-2</v>
      </c>
      <c r="R533" s="17">
        <f t="shared" si="449"/>
        <v>6.9444444444444198E-4</v>
      </c>
      <c r="S533" s="17">
        <f t="shared" si="450"/>
        <v>1.8750000000000017E-2</v>
      </c>
      <c r="T533" s="17">
        <f t="shared" si="452"/>
        <v>6.9444444444444198E-4</v>
      </c>
      <c r="U533" s="18">
        <v>17.100000000000001</v>
      </c>
      <c r="V533" s="18">
        <f>INDEX('Počty dní'!F:J,MATCH(E533,'Počty dní'!H:H,0),4)</f>
        <v>47</v>
      </c>
      <c r="W533" s="88">
        <f t="shared" si="451"/>
        <v>803.7</v>
      </c>
      <c r="Z533" s="20"/>
      <c r="AA533" s="20"/>
    </row>
    <row r="534" spans="1:27" x14ac:dyDescent="0.25">
      <c r="A534" s="80">
        <v>443</v>
      </c>
      <c r="B534" s="18">
        <v>4143</v>
      </c>
      <c r="C534" s="18" t="s">
        <v>21</v>
      </c>
      <c r="D534" s="18"/>
      <c r="E534" s="81" t="str">
        <f t="shared" si="445"/>
        <v>X</v>
      </c>
      <c r="F534" s="18" t="s">
        <v>103</v>
      </c>
      <c r="G534" s="218">
        <v>6</v>
      </c>
      <c r="H534" s="18" t="str">
        <f t="shared" si="446"/>
        <v>XXX340/6</v>
      </c>
      <c r="I534" s="94" t="s">
        <v>27</v>
      </c>
      <c r="J534" s="83" t="s">
        <v>27</v>
      </c>
      <c r="K534" s="84">
        <v>0.24791666666666667</v>
      </c>
      <c r="L534" s="85">
        <v>0.25</v>
      </c>
      <c r="M534" s="118" t="s">
        <v>104</v>
      </c>
      <c r="N534" s="85">
        <v>0.26805555555555555</v>
      </c>
      <c r="O534" s="86" t="s">
        <v>90</v>
      </c>
      <c r="P534" s="18" t="str">
        <f t="shared" si="447"/>
        <v>OK</v>
      </c>
      <c r="Q534" s="17">
        <f t="shared" si="448"/>
        <v>1.8055555555555547E-2</v>
      </c>
      <c r="R534" s="17">
        <f t="shared" si="449"/>
        <v>2.0833333333333259E-3</v>
      </c>
      <c r="S534" s="17">
        <f t="shared" si="450"/>
        <v>2.0138888888888873E-2</v>
      </c>
      <c r="T534" s="17">
        <f t="shared" si="452"/>
        <v>2.0833333333333259E-3</v>
      </c>
      <c r="U534" s="18">
        <v>17.100000000000001</v>
      </c>
      <c r="V534" s="18">
        <f>INDEX('Počty dní'!F:J,MATCH(E534,'Počty dní'!H:H,0),4)</f>
        <v>47</v>
      </c>
      <c r="W534" s="88">
        <f t="shared" si="451"/>
        <v>803.7</v>
      </c>
      <c r="Z534" s="20"/>
      <c r="AA534" s="20"/>
    </row>
    <row r="535" spans="1:27" x14ac:dyDescent="0.25">
      <c r="A535" s="80">
        <v>443</v>
      </c>
      <c r="B535" s="18">
        <v>4143</v>
      </c>
      <c r="C535" s="18" t="s">
        <v>21</v>
      </c>
      <c r="D535" s="18"/>
      <c r="E535" s="81" t="str">
        <f t="shared" si="445"/>
        <v>X</v>
      </c>
      <c r="F535" s="18" t="s">
        <v>103</v>
      </c>
      <c r="G535" s="218">
        <v>5</v>
      </c>
      <c r="H535" s="18" t="str">
        <f t="shared" si="446"/>
        <v>XXX340/5</v>
      </c>
      <c r="I535" s="94" t="s">
        <v>28</v>
      </c>
      <c r="J535" s="83" t="s">
        <v>27</v>
      </c>
      <c r="K535" s="84">
        <v>0.26874999999999999</v>
      </c>
      <c r="L535" s="85">
        <v>0.26944444444444443</v>
      </c>
      <c r="M535" s="86" t="s">
        <v>90</v>
      </c>
      <c r="N535" s="85">
        <v>0.28750000000000003</v>
      </c>
      <c r="O535" s="118" t="s">
        <v>104</v>
      </c>
      <c r="P535" s="18" t="str">
        <f t="shared" si="447"/>
        <v>OK</v>
      </c>
      <c r="Q535" s="17">
        <f t="shared" si="448"/>
        <v>1.8055555555555602E-2</v>
      </c>
      <c r="R535" s="17">
        <f t="shared" si="449"/>
        <v>6.9444444444444198E-4</v>
      </c>
      <c r="S535" s="17">
        <f t="shared" si="450"/>
        <v>1.8750000000000044E-2</v>
      </c>
      <c r="T535" s="17">
        <f t="shared" si="452"/>
        <v>6.9444444444444198E-4</v>
      </c>
      <c r="U535" s="18">
        <v>17.100000000000001</v>
      </c>
      <c r="V535" s="18">
        <f>INDEX('Počty dní'!F:J,MATCH(E535,'Počty dní'!H:H,0),4)</f>
        <v>47</v>
      </c>
      <c r="W535" s="88">
        <f t="shared" si="451"/>
        <v>803.7</v>
      </c>
      <c r="Z535" s="20"/>
      <c r="AA535" s="20"/>
    </row>
    <row r="536" spans="1:27" x14ac:dyDescent="0.25">
      <c r="A536" s="80">
        <v>443</v>
      </c>
      <c r="B536" s="18">
        <v>4143</v>
      </c>
      <c r="C536" s="18" t="s">
        <v>21</v>
      </c>
      <c r="D536" s="18"/>
      <c r="E536" s="81" t="str">
        <f t="shared" si="445"/>
        <v>X</v>
      </c>
      <c r="F536" s="18" t="s">
        <v>103</v>
      </c>
      <c r="G536" s="218">
        <v>8</v>
      </c>
      <c r="H536" s="18" t="str">
        <f t="shared" si="446"/>
        <v>XXX340/8</v>
      </c>
      <c r="I536" s="94" t="s">
        <v>27</v>
      </c>
      <c r="J536" s="83" t="s">
        <v>27</v>
      </c>
      <c r="K536" s="84">
        <v>0.28958333333333336</v>
      </c>
      <c r="L536" s="85">
        <v>0.29166666666666669</v>
      </c>
      <c r="M536" s="118" t="s">
        <v>104</v>
      </c>
      <c r="N536" s="85">
        <v>0.30972222222222223</v>
      </c>
      <c r="O536" s="86" t="s">
        <v>90</v>
      </c>
      <c r="P536" s="18" t="str">
        <f t="shared" ref="P536:P544" si="453">IF(M537=O536,"OK","POZOR")</f>
        <v>OK</v>
      </c>
      <c r="Q536" s="17">
        <f t="shared" ref="Q536:Q544" si="454">IF(ISNUMBER(G536),N536-L536,IF(F536="přejezd",N536-L536,0))</f>
        <v>1.8055555555555547E-2</v>
      </c>
      <c r="R536" s="17">
        <f t="shared" ref="R536:R544" si="455">IF(ISNUMBER(G536),L536-K536,0)</f>
        <v>2.0833333333333259E-3</v>
      </c>
      <c r="S536" s="17">
        <f t="shared" ref="S536:S544" si="456">Q536+R536</f>
        <v>2.0138888888888873E-2</v>
      </c>
      <c r="T536" s="17">
        <f t="shared" ref="T536:T544" si="457">K536-N535</f>
        <v>2.0833333333333259E-3</v>
      </c>
      <c r="U536" s="18">
        <v>17.100000000000001</v>
      </c>
      <c r="V536" s="18">
        <f>INDEX('Počty dní'!F:J,MATCH(E536,'Počty dní'!H:H,0),4)</f>
        <v>47</v>
      </c>
      <c r="W536" s="88">
        <f t="shared" si="451"/>
        <v>803.7</v>
      </c>
      <c r="Z536" s="20"/>
      <c r="AA536" s="20"/>
    </row>
    <row r="537" spans="1:27" x14ac:dyDescent="0.25">
      <c r="A537" s="80">
        <v>443</v>
      </c>
      <c r="B537" s="18">
        <v>4143</v>
      </c>
      <c r="C537" s="18" t="s">
        <v>21</v>
      </c>
      <c r="D537" s="18"/>
      <c r="E537" s="81" t="str">
        <f t="shared" si="445"/>
        <v>X</v>
      </c>
      <c r="F537" s="18" t="s">
        <v>103</v>
      </c>
      <c r="G537" s="218">
        <v>7</v>
      </c>
      <c r="H537" s="18" t="str">
        <f t="shared" si="446"/>
        <v>XXX340/7</v>
      </c>
      <c r="I537" s="94" t="s">
        <v>28</v>
      </c>
      <c r="J537" s="83" t="s">
        <v>27</v>
      </c>
      <c r="K537" s="84">
        <v>0.31041666666666667</v>
      </c>
      <c r="L537" s="85">
        <v>0.31111111111111112</v>
      </c>
      <c r="M537" s="86" t="s">
        <v>90</v>
      </c>
      <c r="N537" s="85">
        <v>0.32916666666666666</v>
      </c>
      <c r="O537" s="118" t="s">
        <v>104</v>
      </c>
      <c r="P537" s="18" t="str">
        <f t="shared" si="453"/>
        <v>OK</v>
      </c>
      <c r="Q537" s="17">
        <f t="shared" si="454"/>
        <v>1.8055555555555547E-2</v>
      </c>
      <c r="R537" s="17">
        <f t="shared" si="455"/>
        <v>6.9444444444444198E-4</v>
      </c>
      <c r="S537" s="17">
        <f t="shared" si="456"/>
        <v>1.8749999999999989E-2</v>
      </c>
      <c r="T537" s="17">
        <f t="shared" si="457"/>
        <v>6.9444444444444198E-4</v>
      </c>
      <c r="U537" s="18">
        <v>17.100000000000001</v>
      </c>
      <c r="V537" s="18">
        <f>INDEX('Počty dní'!F:J,MATCH(E537,'Počty dní'!H:H,0),4)</f>
        <v>47</v>
      </c>
      <c r="W537" s="88">
        <f t="shared" si="451"/>
        <v>803.7</v>
      </c>
      <c r="Z537" s="20"/>
      <c r="AA537" s="20"/>
    </row>
    <row r="538" spans="1:27" x14ac:dyDescent="0.25">
      <c r="A538" s="80">
        <v>443</v>
      </c>
      <c r="B538" s="18">
        <v>4143</v>
      </c>
      <c r="C538" s="18" t="s">
        <v>21</v>
      </c>
      <c r="D538" s="18"/>
      <c r="E538" s="81" t="str">
        <f t="shared" ref="E538:E541" si="458">CONCATENATE(C538,D538)</f>
        <v>X</v>
      </c>
      <c r="F538" s="18" t="s">
        <v>103</v>
      </c>
      <c r="G538" s="218">
        <v>10</v>
      </c>
      <c r="H538" s="18" t="str">
        <f t="shared" si="446"/>
        <v>XXX340/10</v>
      </c>
      <c r="I538" s="94" t="s">
        <v>28</v>
      </c>
      <c r="J538" s="83" t="s">
        <v>27</v>
      </c>
      <c r="K538" s="84">
        <v>0.33124999999999999</v>
      </c>
      <c r="L538" s="85">
        <v>0.33333333333333331</v>
      </c>
      <c r="M538" s="118" t="s">
        <v>104</v>
      </c>
      <c r="N538" s="85">
        <v>0.35138888888888892</v>
      </c>
      <c r="O538" s="86" t="s">
        <v>90</v>
      </c>
      <c r="P538" s="18" t="str">
        <f t="shared" si="453"/>
        <v>OK</v>
      </c>
      <c r="Q538" s="17">
        <f t="shared" si="454"/>
        <v>1.8055555555555602E-2</v>
      </c>
      <c r="R538" s="17">
        <f t="shared" si="455"/>
        <v>2.0833333333333259E-3</v>
      </c>
      <c r="S538" s="17">
        <f t="shared" si="456"/>
        <v>2.0138888888888928E-2</v>
      </c>
      <c r="T538" s="17">
        <f t="shared" si="457"/>
        <v>2.0833333333333259E-3</v>
      </c>
      <c r="U538" s="18">
        <v>17.100000000000001</v>
      </c>
      <c r="V538" s="18">
        <f>INDEX('Počty dní'!F:J,MATCH(E538,'Počty dní'!H:H,0),4)</f>
        <v>47</v>
      </c>
      <c r="W538" s="88">
        <f t="shared" si="451"/>
        <v>803.7</v>
      </c>
      <c r="Z538" s="20"/>
      <c r="AA538" s="20"/>
    </row>
    <row r="539" spans="1:27" x14ac:dyDescent="0.25">
      <c r="A539" s="80">
        <v>443</v>
      </c>
      <c r="B539" s="18">
        <v>4143</v>
      </c>
      <c r="C539" s="18" t="s">
        <v>21</v>
      </c>
      <c r="D539" s="18"/>
      <c r="E539" s="81" t="str">
        <f t="shared" si="458"/>
        <v>X</v>
      </c>
      <c r="F539" s="18" t="s">
        <v>109</v>
      </c>
      <c r="G539" s="218">
        <v>10</v>
      </c>
      <c r="H539" s="18" t="str">
        <f>CONCATENATE(F539,"/",G539)</f>
        <v>XXX350/10</v>
      </c>
      <c r="I539" s="94" t="s">
        <v>28</v>
      </c>
      <c r="J539" s="83" t="s">
        <v>27</v>
      </c>
      <c r="K539" s="84">
        <v>0.41875000000000001</v>
      </c>
      <c r="L539" s="85">
        <v>0.4201388888888889</v>
      </c>
      <c r="M539" s="86" t="s">
        <v>90</v>
      </c>
      <c r="N539" s="85">
        <v>0.45555555555555555</v>
      </c>
      <c r="O539" s="86" t="s">
        <v>110</v>
      </c>
      <c r="P539" s="18" t="str">
        <f t="shared" si="453"/>
        <v>OK</v>
      </c>
      <c r="Q539" s="17">
        <f t="shared" si="454"/>
        <v>3.5416666666666652E-2</v>
      </c>
      <c r="R539" s="17">
        <f t="shared" si="455"/>
        <v>1.388888888888884E-3</v>
      </c>
      <c r="S539" s="17">
        <f t="shared" si="456"/>
        <v>3.6805555555555536E-2</v>
      </c>
      <c r="T539" s="17">
        <f t="shared" si="457"/>
        <v>6.7361111111111094E-2</v>
      </c>
      <c r="U539" s="18">
        <v>35.799999999999997</v>
      </c>
      <c r="V539" s="18">
        <f>INDEX('Počty dní'!F:J,MATCH(E539,'Počty dní'!H:H,0),4)</f>
        <v>47</v>
      </c>
      <c r="W539" s="88">
        <f>V539*U539</f>
        <v>1682.6</v>
      </c>
      <c r="Z539" s="20"/>
      <c r="AA539" s="20"/>
    </row>
    <row r="540" spans="1:27" x14ac:dyDescent="0.25">
      <c r="A540" s="80">
        <v>443</v>
      </c>
      <c r="B540" s="18">
        <v>4143</v>
      </c>
      <c r="C540" s="18" t="s">
        <v>21</v>
      </c>
      <c r="D540" s="18"/>
      <c r="E540" s="81" t="str">
        <f t="shared" si="458"/>
        <v>X</v>
      </c>
      <c r="F540" s="18" t="s">
        <v>109</v>
      </c>
      <c r="G540" s="218">
        <v>7</v>
      </c>
      <c r="H540" s="18" t="str">
        <f>CONCATENATE(F540,"/",G540)</f>
        <v>XXX350/7</v>
      </c>
      <c r="I540" s="94" t="s">
        <v>28</v>
      </c>
      <c r="J540" s="83" t="s">
        <v>27</v>
      </c>
      <c r="K540" s="84">
        <v>0.45555555555555555</v>
      </c>
      <c r="L540" s="85">
        <v>0.45833333333333331</v>
      </c>
      <c r="M540" s="86" t="s">
        <v>110</v>
      </c>
      <c r="N540" s="85">
        <v>0.49374999999999997</v>
      </c>
      <c r="O540" s="86" t="s">
        <v>90</v>
      </c>
      <c r="P540" s="18" t="str">
        <f t="shared" si="453"/>
        <v>OK</v>
      </c>
      <c r="Q540" s="17">
        <f t="shared" si="454"/>
        <v>3.5416666666666652E-2</v>
      </c>
      <c r="R540" s="17">
        <f t="shared" si="455"/>
        <v>2.7777777777777679E-3</v>
      </c>
      <c r="S540" s="17">
        <f t="shared" si="456"/>
        <v>3.819444444444442E-2</v>
      </c>
      <c r="T540" s="17">
        <f t="shared" si="457"/>
        <v>0</v>
      </c>
      <c r="U540" s="18">
        <v>35.799999999999997</v>
      </c>
      <c r="V540" s="18">
        <f>INDEX('Počty dní'!F:J,MATCH(E540,'Počty dní'!H:H,0),4)</f>
        <v>47</v>
      </c>
      <c r="W540" s="88">
        <f>V540*U540</f>
        <v>1682.6</v>
      </c>
      <c r="Z540" s="20"/>
      <c r="AA540" s="20"/>
    </row>
    <row r="541" spans="1:27" x14ac:dyDescent="0.25">
      <c r="A541" s="80">
        <v>443</v>
      </c>
      <c r="B541" s="18">
        <v>4143</v>
      </c>
      <c r="C541" s="18" t="s">
        <v>21</v>
      </c>
      <c r="D541" s="18"/>
      <c r="E541" s="81" t="str">
        <f t="shared" si="458"/>
        <v>X</v>
      </c>
      <c r="F541" s="18" t="s">
        <v>33</v>
      </c>
      <c r="G541" s="218"/>
      <c r="H541" s="18" t="str">
        <f>CONCATENATE(F541,"/",G541)</f>
        <v>přejezd/</v>
      </c>
      <c r="I541" s="94"/>
      <c r="J541" s="83" t="s">
        <v>27</v>
      </c>
      <c r="K541" s="84">
        <v>0.57638888888888895</v>
      </c>
      <c r="L541" s="85">
        <v>0.57638888888888895</v>
      </c>
      <c r="M541" s="86" t="s">
        <v>90</v>
      </c>
      <c r="N541" s="85">
        <v>0.57986111111111105</v>
      </c>
      <c r="O541" s="86" t="s">
        <v>91</v>
      </c>
      <c r="P541" s="18" t="str">
        <f t="shared" si="453"/>
        <v>OK</v>
      </c>
      <c r="Q541" s="17">
        <f t="shared" si="454"/>
        <v>3.4722222222220989E-3</v>
      </c>
      <c r="R541" s="17">
        <f t="shared" si="455"/>
        <v>0</v>
      </c>
      <c r="S541" s="17">
        <f t="shared" si="456"/>
        <v>3.4722222222220989E-3</v>
      </c>
      <c r="T541" s="17">
        <f t="shared" si="457"/>
        <v>8.2638888888888984E-2</v>
      </c>
      <c r="U541" s="18">
        <v>0</v>
      </c>
      <c r="V541" s="18">
        <f>INDEX('Počty dní'!F:J,MATCH(E541,'Počty dní'!H:H,0),4)</f>
        <v>47</v>
      </c>
      <c r="W541" s="88">
        <f>V541*U541</f>
        <v>0</v>
      </c>
      <c r="Z541" s="20"/>
      <c r="AA541" s="20"/>
    </row>
    <row r="542" spans="1:27" x14ac:dyDescent="0.25">
      <c r="A542" s="80">
        <v>443</v>
      </c>
      <c r="B542" s="18">
        <v>4143</v>
      </c>
      <c r="C542" s="18" t="s">
        <v>21</v>
      </c>
      <c r="D542" s="18"/>
      <c r="E542" s="81" t="str">
        <f>CONCATENATE(C542,D542)</f>
        <v>X</v>
      </c>
      <c r="F542" s="18" t="s">
        <v>109</v>
      </c>
      <c r="G542" s="218">
        <v>12</v>
      </c>
      <c r="H542" s="18" t="str">
        <f>CONCATENATE(F542,"/",G542)</f>
        <v>XXX350/12</v>
      </c>
      <c r="I542" s="94" t="s">
        <v>28</v>
      </c>
      <c r="J542" s="83" t="s">
        <v>27</v>
      </c>
      <c r="K542" s="84">
        <v>0.57986111111111105</v>
      </c>
      <c r="L542" s="85">
        <v>0.58333333333333337</v>
      </c>
      <c r="M542" s="86" t="s">
        <v>91</v>
      </c>
      <c r="N542" s="85">
        <v>0.62222222222222223</v>
      </c>
      <c r="O542" s="86" t="s">
        <v>110</v>
      </c>
      <c r="P542" s="18" t="str">
        <f t="shared" si="453"/>
        <v>OK</v>
      </c>
      <c r="Q542" s="17">
        <f t="shared" si="454"/>
        <v>3.8888888888888862E-2</v>
      </c>
      <c r="R542" s="17">
        <f t="shared" si="455"/>
        <v>3.4722222222223209E-3</v>
      </c>
      <c r="S542" s="17">
        <f t="shared" si="456"/>
        <v>4.2361111111111183E-2</v>
      </c>
      <c r="T542" s="17">
        <f t="shared" si="457"/>
        <v>0</v>
      </c>
      <c r="U542" s="18">
        <v>39.299999999999997</v>
      </c>
      <c r="V542" s="18">
        <f>INDEX('Počty dní'!F:J,MATCH(E542,'Počty dní'!H:H,0),4)</f>
        <v>47</v>
      </c>
      <c r="W542" s="88">
        <f>V542*U542</f>
        <v>1847.1</v>
      </c>
      <c r="Z542" s="20"/>
      <c r="AA542" s="20"/>
    </row>
    <row r="543" spans="1:27" x14ac:dyDescent="0.25">
      <c r="A543" s="80">
        <v>443</v>
      </c>
      <c r="B543" s="18">
        <v>4143</v>
      </c>
      <c r="C543" s="18" t="s">
        <v>21</v>
      </c>
      <c r="D543" s="18"/>
      <c r="E543" s="81" t="str">
        <f t="shared" ref="E543:E547" si="459">CONCATENATE(C543,D543)</f>
        <v>X</v>
      </c>
      <c r="F543" s="18" t="s">
        <v>109</v>
      </c>
      <c r="G543" s="218">
        <v>11</v>
      </c>
      <c r="H543" s="18" t="str">
        <f t="shared" ref="H543:H547" si="460">CONCATENATE(F543,"/",G543)</f>
        <v>XXX350/11</v>
      </c>
      <c r="I543" s="94" t="s">
        <v>27</v>
      </c>
      <c r="J543" s="83" t="s">
        <v>27</v>
      </c>
      <c r="K543" s="84">
        <v>0.62222222222222223</v>
      </c>
      <c r="L543" s="85">
        <v>0.625</v>
      </c>
      <c r="M543" s="86" t="s">
        <v>110</v>
      </c>
      <c r="N543" s="85">
        <v>0.66041666666666665</v>
      </c>
      <c r="O543" s="86" t="s">
        <v>90</v>
      </c>
      <c r="P543" s="18" t="str">
        <f t="shared" si="453"/>
        <v>OK</v>
      </c>
      <c r="Q543" s="17">
        <f t="shared" si="454"/>
        <v>3.5416666666666652E-2</v>
      </c>
      <c r="R543" s="17">
        <f t="shared" si="455"/>
        <v>2.7777777777777679E-3</v>
      </c>
      <c r="S543" s="17">
        <f t="shared" si="456"/>
        <v>3.819444444444442E-2</v>
      </c>
      <c r="T543" s="17">
        <f t="shared" si="457"/>
        <v>0</v>
      </c>
      <c r="U543" s="18">
        <v>35.799999999999997</v>
      </c>
      <c r="V543" s="18">
        <f>INDEX('Počty dní'!F:J,MATCH(E543,'Počty dní'!H:H,0),4)</f>
        <v>47</v>
      </c>
      <c r="W543" s="88">
        <f t="shared" ref="W543:W547" si="461">V543*U543</f>
        <v>1682.6</v>
      </c>
      <c r="Z543" s="20"/>
      <c r="AA543" s="20"/>
    </row>
    <row r="544" spans="1:27" x14ac:dyDescent="0.25">
      <c r="A544" s="80">
        <v>443</v>
      </c>
      <c r="B544" s="18">
        <v>4143</v>
      </c>
      <c r="C544" s="18" t="s">
        <v>21</v>
      </c>
      <c r="D544" s="18"/>
      <c r="E544" s="81" t="str">
        <f t="shared" si="459"/>
        <v>X</v>
      </c>
      <c r="F544" s="18" t="s">
        <v>109</v>
      </c>
      <c r="G544" s="218">
        <v>16</v>
      </c>
      <c r="H544" s="18" t="str">
        <f t="shared" si="460"/>
        <v>XXX350/16</v>
      </c>
      <c r="I544" s="94" t="s">
        <v>28</v>
      </c>
      <c r="J544" s="83" t="s">
        <v>27</v>
      </c>
      <c r="K544" s="84">
        <v>0.75208333333333333</v>
      </c>
      <c r="L544" s="85">
        <v>0.75347222222222221</v>
      </c>
      <c r="M544" s="86" t="s">
        <v>90</v>
      </c>
      <c r="N544" s="85">
        <v>0.78888888888888886</v>
      </c>
      <c r="O544" s="86" t="s">
        <v>110</v>
      </c>
      <c r="P544" s="18" t="str">
        <f t="shared" si="453"/>
        <v>OK</v>
      </c>
      <c r="Q544" s="17">
        <f t="shared" si="454"/>
        <v>3.5416666666666652E-2</v>
      </c>
      <c r="R544" s="17">
        <f t="shared" si="455"/>
        <v>1.388888888888884E-3</v>
      </c>
      <c r="S544" s="17">
        <f t="shared" si="456"/>
        <v>3.6805555555555536E-2</v>
      </c>
      <c r="T544" s="17">
        <f t="shared" si="457"/>
        <v>9.1666666666666674E-2</v>
      </c>
      <c r="U544" s="18">
        <v>35.799999999999997</v>
      </c>
      <c r="V544" s="18">
        <f>INDEX('Počty dní'!F:J,MATCH(E544,'Počty dní'!H:H,0),4)</f>
        <v>47</v>
      </c>
      <c r="W544" s="88">
        <f t="shared" si="461"/>
        <v>1682.6</v>
      </c>
      <c r="Z544" s="20"/>
      <c r="AA544" s="20"/>
    </row>
    <row r="545" spans="1:27" x14ac:dyDescent="0.25">
      <c r="A545" s="80">
        <v>443</v>
      </c>
      <c r="B545" s="18">
        <v>4143</v>
      </c>
      <c r="C545" s="18" t="s">
        <v>21</v>
      </c>
      <c r="D545" s="18"/>
      <c r="E545" s="81" t="str">
        <f t="shared" si="459"/>
        <v>X</v>
      </c>
      <c r="F545" s="18" t="s">
        <v>109</v>
      </c>
      <c r="G545" s="218">
        <v>15</v>
      </c>
      <c r="H545" s="18" t="str">
        <f t="shared" si="460"/>
        <v>XXX350/15</v>
      </c>
      <c r="I545" s="94" t="s">
        <v>28</v>
      </c>
      <c r="J545" s="83" t="s">
        <v>27</v>
      </c>
      <c r="K545" s="84">
        <v>0.78888888888888886</v>
      </c>
      <c r="L545" s="85">
        <v>0.79166666666666663</v>
      </c>
      <c r="M545" s="86" t="s">
        <v>110</v>
      </c>
      <c r="N545" s="85">
        <v>0.82708333333333339</v>
      </c>
      <c r="O545" s="86" t="s">
        <v>90</v>
      </c>
      <c r="P545" s="18" t="str">
        <f t="shared" ref="P545" si="462">IF(M546=O545,"OK","POZOR")</f>
        <v>OK</v>
      </c>
      <c r="Q545" s="17">
        <f t="shared" ref="Q545" si="463">IF(ISNUMBER(G545),N545-L545,IF(F545="přejezd",N545-L545,0))</f>
        <v>3.5416666666666763E-2</v>
      </c>
      <c r="R545" s="17">
        <f t="shared" ref="R545" si="464">IF(ISNUMBER(G545),L545-K545,0)</f>
        <v>2.7777777777777679E-3</v>
      </c>
      <c r="S545" s="17">
        <f t="shared" ref="S545" si="465">Q545+R545</f>
        <v>3.8194444444444531E-2</v>
      </c>
      <c r="T545" s="17">
        <f t="shared" ref="T545" si="466">K545-N544</f>
        <v>0</v>
      </c>
      <c r="U545" s="18">
        <v>35.799999999999997</v>
      </c>
      <c r="V545" s="18">
        <f>INDEX('Počty dní'!F:J,MATCH(E545,'Počty dní'!H:H,0),4)</f>
        <v>47</v>
      </c>
      <c r="W545" s="88">
        <f t="shared" si="461"/>
        <v>1682.6</v>
      </c>
      <c r="Z545" s="20"/>
      <c r="AA545" s="20"/>
    </row>
    <row r="546" spans="1:27" x14ac:dyDescent="0.25">
      <c r="A546" s="80">
        <v>443</v>
      </c>
      <c r="B546" s="18">
        <v>4143</v>
      </c>
      <c r="C546" s="18" t="s">
        <v>21</v>
      </c>
      <c r="D546" s="18"/>
      <c r="E546" s="81" t="str">
        <f t="shared" si="459"/>
        <v>X</v>
      </c>
      <c r="F546" s="18" t="s">
        <v>97</v>
      </c>
      <c r="G546" s="218">
        <v>42</v>
      </c>
      <c r="H546" s="18" t="str">
        <f t="shared" si="460"/>
        <v>XXX330/42</v>
      </c>
      <c r="I546" s="94" t="s">
        <v>28</v>
      </c>
      <c r="J546" s="83" t="s">
        <v>27</v>
      </c>
      <c r="K546" s="84">
        <v>0.83472222222222225</v>
      </c>
      <c r="L546" s="85">
        <v>0.83680555555555547</v>
      </c>
      <c r="M546" s="86" t="s">
        <v>90</v>
      </c>
      <c r="N546" s="85">
        <v>0.87152777777777779</v>
      </c>
      <c r="O546" s="86" t="s">
        <v>26</v>
      </c>
      <c r="P546" s="18" t="str">
        <f t="shared" si="447"/>
        <v>OK</v>
      </c>
      <c r="Q546" s="17">
        <f t="shared" si="448"/>
        <v>3.4722222222222321E-2</v>
      </c>
      <c r="R546" s="17">
        <f t="shared" si="449"/>
        <v>2.0833333333332149E-3</v>
      </c>
      <c r="S546" s="17">
        <f t="shared" si="450"/>
        <v>3.6805555555555536E-2</v>
      </c>
      <c r="T546" s="17">
        <f t="shared" si="452"/>
        <v>7.6388888888888618E-3</v>
      </c>
      <c r="U546" s="18">
        <v>31.8</v>
      </c>
      <c r="V546" s="18">
        <f>INDEX('Počty dní'!F:J,MATCH(E546,'Počty dní'!H:H,0),4)</f>
        <v>47</v>
      </c>
      <c r="W546" s="88">
        <f t="shared" si="461"/>
        <v>1494.6000000000001</v>
      </c>
      <c r="Z546" s="20"/>
      <c r="AA546" s="20"/>
    </row>
    <row r="547" spans="1:27" ht="15.75" thickBot="1" x14ac:dyDescent="0.3">
      <c r="A547" s="80">
        <v>443</v>
      </c>
      <c r="B547" s="18">
        <v>4143</v>
      </c>
      <c r="C547" s="18" t="s">
        <v>21</v>
      </c>
      <c r="D547" s="18"/>
      <c r="E547" s="81" t="str">
        <f t="shared" si="459"/>
        <v>X</v>
      </c>
      <c r="F547" s="18" t="s">
        <v>97</v>
      </c>
      <c r="G547" s="218">
        <v>41</v>
      </c>
      <c r="H547" s="18" t="str">
        <f t="shared" si="460"/>
        <v>XXX330/41</v>
      </c>
      <c r="I547" s="94" t="s">
        <v>27</v>
      </c>
      <c r="J547" s="83" t="s">
        <v>27</v>
      </c>
      <c r="K547" s="84">
        <v>0.87291666666666667</v>
      </c>
      <c r="L547" s="85">
        <v>0.87638888888888899</v>
      </c>
      <c r="M547" s="86" t="s">
        <v>26</v>
      </c>
      <c r="N547" s="113">
        <v>0.90972222222222221</v>
      </c>
      <c r="O547" s="86" t="s">
        <v>90</v>
      </c>
      <c r="P547" s="18"/>
      <c r="Q547" s="17">
        <f t="shared" si="448"/>
        <v>3.3333333333333215E-2</v>
      </c>
      <c r="R547" s="17">
        <f t="shared" si="449"/>
        <v>3.4722222222223209E-3</v>
      </c>
      <c r="S547" s="17">
        <f t="shared" si="450"/>
        <v>3.6805555555555536E-2</v>
      </c>
      <c r="T547" s="17">
        <f t="shared" si="452"/>
        <v>1.388888888888884E-3</v>
      </c>
      <c r="U547" s="18">
        <v>31.8</v>
      </c>
      <c r="V547" s="18">
        <f>INDEX('Počty dní'!F:J,MATCH(E547,'Počty dní'!H:H,0),4)</f>
        <v>47</v>
      </c>
      <c r="W547" s="88">
        <f t="shared" si="461"/>
        <v>1494.6000000000001</v>
      </c>
      <c r="Z547" s="20"/>
      <c r="AA547" s="20"/>
    </row>
    <row r="548" spans="1:27" ht="15.75" thickBot="1" x14ac:dyDescent="0.3">
      <c r="A548" s="69" t="str">
        <f ca="1">CONCATENATE(INDIRECT("R[-3]C[0]",FALSE),"celkem")</f>
        <v>443celkem</v>
      </c>
      <c r="B548" s="37"/>
      <c r="C548" s="37" t="str">
        <f ca="1">INDIRECT("R[-1]C[12]",FALSE)</f>
        <v>Telč,,aut.nádr.</v>
      </c>
      <c r="D548" s="38"/>
      <c r="E548" s="37"/>
      <c r="F548" s="38"/>
      <c r="G548" s="219"/>
      <c r="H548" s="39"/>
      <c r="I548" s="40"/>
      <c r="J548" s="41" t="str">
        <f ca="1">INDIRECT("R[-2]C[0]",FALSE)</f>
        <v>V</v>
      </c>
      <c r="K548" s="42"/>
      <c r="L548" s="59"/>
      <c r="M548" s="43"/>
      <c r="N548" s="59"/>
      <c r="O548" s="44"/>
      <c r="P548" s="37"/>
      <c r="Q548" s="45">
        <f>SUM(Q531:Q547)</f>
        <v>0.43194444444444441</v>
      </c>
      <c r="R548" s="45">
        <f>SUM(R531:R547)</f>
        <v>3.125E-2</v>
      </c>
      <c r="S548" s="45">
        <f>SUM(S531:S547)</f>
        <v>0.46319444444444441</v>
      </c>
      <c r="T548" s="45">
        <f>SUM(T531:T547)</f>
        <v>0.26111111111111113</v>
      </c>
      <c r="U548" s="46">
        <f>SUM(U531:U547)</f>
        <v>418.70000000000005</v>
      </c>
      <c r="V548" s="47"/>
      <c r="W548" s="48">
        <f>SUM(W531:W547)</f>
        <v>19678.899999999998</v>
      </c>
      <c r="Z548" s="20"/>
      <c r="AA548" s="20"/>
    </row>
    <row r="549" spans="1:27" x14ac:dyDescent="0.25">
      <c r="A549" s="70"/>
      <c r="D549" s="49"/>
      <c r="F549" s="49"/>
      <c r="H549" s="50"/>
      <c r="I549" s="51"/>
      <c r="J549" s="52"/>
      <c r="K549" s="53"/>
      <c r="L549" s="60"/>
      <c r="M549" s="54"/>
      <c r="N549" s="60"/>
      <c r="O549" s="55"/>
      <c r="Q549" s="56"/>
      <c r="R549" s="56"/>
      <c r="S549" s="56"/>
      <c r="T549" s="56"/>
      <c r="U549" s="53"/>
      <c r="W549" s="53"/>
      <c r="Z549" s="20"/>
      <c r="AA549" s="20"/>
    </row>
    <row r="550" spans="1:27" ht="15.75" thickBot="1" x14ac:dyDescent="0.3">
      <c r="Z550" s="20"/>
      <c r="AA550" s="20"/>
    </row>
    <row r="551" spans="1:27" x14ac:dyDescent="0.25">
      <c r="A551" s="72">
        <v>444</v>
      </c>
      <c r="B551" s="57">
        <v>4144</v>
      </c>
      <c r="C551" s="57" t="s">
        <v>21</v>
      </c>
      <c r="D551" s="57"/>
      <c r="E551" s="73" t="str">
        <f t="shared" ref="E551:E570" si="467">CONCATENATE(C551,D551)</f>
        <v>X</v>
      </c>
      <c r="F551" s="57" t="s">
        <v>95</v>
      </c>
      <c r="G551" s="217">
        <v>2</v>
      </c>
      <c r="H551" s="57" t="str">
        <f t="shared" ref="H551:H570" si="468">CONCATENATE(F551,"/",G551)</f>
        <v>XXX333/2</v>
      </c>
      <c r="I551" s="93" t="s">
        <v>28</v>
      </c>
      <c r="J551" s="75" t="s">
        <v>28</v>
      </c>
      <c r="K551" s="76">
        <v>0.15972222222222224</v>
      </c>
      <c r="L551" s="77">
        <v>0.16111111111111112</v>
      </c>
      <c r="M551" s="78" t="s">
        <v>90</v>
      </c>
      <c r="N551" s="77">
        <v>0.1875</v>
      </c>
      <c r="O551" s="78" t="s">
        <v>84</v>
      </c>
      <c r="P551" s="57" t="str">
        <f t="shared" ref="P551:P569" si="469">IF(M552=O551,"OK","POZOR")</f>
        <v>OK</v>
      </c>
      <c r="Q551" s="58">
        <f t="shared" ref="Q551:Q570" si="470">IF(ISNUMBER(G551),N551-L551,IF(F551="přejezd",N551-L551,0))</f>
        <v>2.6388888888888878E-2</v>
      </c>
      <c r="R551" s="58">
        <f t="shared" ref="R551:R570" si="471">IF(ISNUMBER(G551),L551-K551,0)</f>
        <v>1.388888888888884E-3</v>
      </c>
      <c r="S551" s="58">
        <f t="shared" ref="S551:S570" si="472">Q551+R551</f>
        <v>2.7777777777777762E-2</v>
      </c>
      <c r="T551" s="58"/>
      <c r="U551" s="57">
        <v>25.1</v>
      </c>
      <c r="V551" s="57">
        <f>INDEX('Počty dní'!F:J,MATCH(E551,'Počty dní'!H:H,0),4)</f>
        <v>47</v>
      </c>
      <c r="W551" s="79">
        <f t="shared" ref="W551:W570" si="473">V551*U551</f>
        <v>1179.7</v>
      </c>
      <c r="Z551" s="20"/>
      <c r="AA551" s="20"/>
    </row>
    <row r="552" spans="1:27" x14ac:dyDescent="0.25">
      <c r="A552" s="80">
        <v>444</v>
      </c>
      <c r="B552" s="18">
        <v>4144</v>
      </c>
      <c r="C552" s="18" t="s">
        <v>21</v>
      </c>
      <c r="D552" s="18"/>
      <c r="E552" s="81" t="str">
        <f t="shared" si="467"/>
        <v>X</v>
      </c>
      <c r="F552" s="18" t="s">
        <v>95</v>
      </c>
      <c r="G552" s="218">
        <v>1</v>
      </c>
      <c r="H552" s="18" t="str">
        <f t="shared" si="468"/>
        <v>XXX333/1</v>
      </c>
      <c r="I552" s="94" t="s">
        <v>28</v>
      </c>
      <c r="J552" s="83" t="s">
        <v>28</v>
      </c>
      <c r="K552" s="84">
        <v>0.18958333333333333</v>
      </c>
      <c r="L552" s="85">
        <v>0.19097222222222221</v>
      </c>
      <c r="M552" s="86" t="s">
        <v>84</v>
      </c>
      <c r="N552" s="85">
        <v>0.21736111111111112</v>
      </c>
      <c r="O552" s="86" t="s">
        <v>90</v>
      </c>
      <c r="P552" s="18" t="str">
        <f t="shared" si="469"/>
        <v>OK</v>
      </c>
      <c r="Q552" s="17">
        <f t="shared" ref="Q552:Q558" si="474">IF(ISNUMBER(G552),N552-L552,IF(F552="přejezd",N552-L552,0))</f>
        <v>2.6388888888888906E-2</v>
      </c>
      <c r="R552" s="17">
        <f t="shared" ref="R552:R558" si="475">IF(ISNUMBER(G552),L552-K552,0)</f>
        <v>1.388888888888884E-3</v>
      </c>
      <c r="S552" s="17">
        <f t="shared" ref="S552:S558" si="476">Q552+R552</f>
        <v>2.777777777777779E-2</v>
      </c>
      <c r="T552" s="17">
        <f t="shared" ref="T552:T558" si="477">K552-N551</f>
        <v>2.0833333333333259E-3</v>
      </c>
      <c r="U552" s="18">
        <v>25.1</v>
      </c>
      <c r="V552" s="18">
        <f>INDEX('Počty dní'!F:J,MATCH(E552,'Počty dní'!H:H,0),4)</f>
        <v>47</v>
      </c>
      <c r="W552" s="88">
        <f t="shared" si="473"/>
        <v>1179.7</v>
      </c>
      <c r="Z552" s="20"/>
      <c r="AA552" s="20"/>
    </row>
    <row r="553" spans="1:27" x14ac:dyDescent="0.25">
      <c r="A553" s="80">
        <v>444</v>
      </c>
      <c r="B553" s="18">
        <v>4144</v>
      </c>
      <c r="C553" s="18" t="s">
        <v>21</v>
      </c>
      <c r="D553" s="18"/>
      <c r="E553" s="81" t="str">
        <f t="shared" si="467"/>
        <v>X</v>
      </c>
      <c r="F553" s="18" t="s">
        <v>95</v>
      </c>
      <c r="G553" s="218">
        <v>6</v>
      </c>
      <c r="H553" s="18" t="str">
        <f t="shared" si="468"/>
        <v>XXX333/6</v>
      </c>
      <c r="I553" s="94" t="s">
        <v>28</v>
      </c>
      <c r="J553" s="83" t="s">
        <v>28</v>
      </c>
      <c r="K553" s="84">
        <v>0.23958333333333334</v>
      </c>
      <c r="L553" s="85">
        <v>0.24097222222222223</v>
      </c>
      <c r="M553" s="86" t="s">
        <v>90</v>
      </c>
      <c r="N553" s="85">
        <v>0.2673611111111111</v>
      </c>
      <c r="O553" s="86" t="s">
        <v>84</v>
      </c>
      <c r="P553" s="18" t="str">
        <f t="shared" si="469"/>
        <v>OK</v>
      </c>
      <c r="Q553" s="17">
        <f t="shared" si="474"/>
        <v>2.6388888888888878E-2</v>
      </c>
      <c r="R553" s="17">
        <f t="shared" si="475"/>
        <v>1.388888888888884E-3</v>
      </c>
      <c r="S553" s="17">
        <f t="shared" si="476"/>
        <v>2.7777777777777762E-2</v>
      </c>
      <c r="T553" s="17">
        <f t="shared" si="477"/>
        <v>2.2222222222222227E-2</v>
      </c>
      <c r="U553" s="18">
        <v>25.1</v>
      </c>
      <c r="V553" s="18">
        <f>INDEX('Počty dní'!F:J,MATCH(E553,'Počty dní'!H:H,0),4)</f>
        <v>47</v>
      </c>
      <c r="W553" s="88">
        <f t="shared" si="473"/>
        <v>1179.7</v>
      </c>
      <c r="Z553" s="20"/>
      <c r="AA553" s="20"/>
    </row>
    <row r="554" spans="1:27" x14ac:dyDescent="0.25">
      <c r="A554" s="80">
        <v>444</v>
      </c>
      <c r="B554" s="18">
        <v>4144</v>
      </c>
      <c r="C554" s="18" t="s">
        <v>21</v>
      </c>
      <c r="D554" s="18"/>
      <c r="E554" s="81" t="str">
        <f t="shared" si="467"/>
        <v>X</v>
      </c>
      <c r="F554" s="18" t="s">
        <v>95</v>
      </c>
      <c r="G554" s="218">
        <v>5</v>
      </c>
      <c r="H554" s="18" t="str">
        <f t="shared" si="468"/>
        <v>XXX333/5</v>
      </c>
      <c r="I554" s="94" t="s">
        <v>28</v>
      </c>
      <c r="J554" s="83" t="s">
        <v>28</v>
      </c>
      <c r="K554" s="84">
        <v>0.27291666666666664</v>
      </c>
      <c r="L554" s="85">
        <v>0.27430555555555552</v>
      </c>
      <c r="M554" s="86" t="s">
        <v>84</v>
      </c>
      <c r="N554" s="85">
        <v>0.30416666666666664</v>
      </c>
      <c r="O554" s="86" t="s">
        <v>91</v>
      </c>
      <c r="P554" s="18" t="str">
        <f t="shared" si="469"/>
        <v>OK</v>
      </c>
      <c r="Q554" s="17">
        <f t="shared" si="474"/>
        <v>2.9861111111111116E-2</v>
      </c>
      <c r="R554" s="17">
        <f t="shared" si="475"/>
        <v>1.388888888888884E-3</v>
      </c>
      <c r="S554" s="17">
        <f t="shared" si="476"/>
        <v>3.125E-2</v>
      </c>
      <c r="T554" s="17">
        <f t="shared" si="477"/>
        <v>5.5555555555555358E-3</v>
      </c>
      <c r="U554" s="18">
        <v>28.6</v>
      </c>
      <c r="V554" s="18">
        <f>INDEX('Počty dní'!F:J,MATCH(E554,'Počty dní'!H:H,0),4)</f>
        <v>47</v>
      </c>
      <c r="W554" s="88">
        <f t="shared" si="473"/>
        <v>1344.2</v>
      </c>
      <c r="Z554" s="20"/>
      <c r="AA554" s="20"/>
    </row>
    <row r="555" spans="1:27" x14ac:dyDescent="0.25">
      <c r="A555" s="80">
        <v>444</v>
      </c>
      <c r="B555" s="18">
        <v>4144</v>
      </c>
      <c r="C555" s="18" t="s">
        <v>21</v>
      </c>
      <c r="D555" s="18"/>
      <c r="E555" s="81" t="str">
        <f t="shared" ref="E555" si="478">CONCATENATE(C555,D555)</f>
        <v>X</v>
      </c>
      <c r="F555" s="18" t="s">
        <v>33</v>
      </c>
      <c r="G555" s="218"/>
      <c r="H555" s="18" t="str">
        <f t="shared" ref="H555" si="479">CONCATENATE(F555,"/",G555)</f>
        <v>přejezd/</v>
      </c>
      <c r="I555" s="94"/>
      <c r="J555" s="83" t="s">
        <v>28</v>
      </c>
      <c r="K555" s="84">
        <v>0.30416666666666664</v>
      </c>
      <c r="L555" s="85">
        <v>0.30416666666666664</v>
      </c>
      <c r="M555" s="86" t="s">
        <v>91</v>
      </c>
      <c r="N555" s="85">
        <v>0.30833333333333335</v>
      </c>
      <c r="O555" s="86" t="s">
        <v>90</v>
      </c>
      <c r="P555" s="18" t="str">
        <f t="shared" si="469"/>
        <v>OK</v>
      </c>
      <c r="Q555" s="17">
        <f t="shared" ref="Q555" si="480">IF(ISNUMBER(G555),N555-L555,IF(F555="přejezd",N555-L555,0))</f>
        <v>4.1666666666667074E-3</v>
      </c>
      <c r="R555" s="17">
        <f t="shared" ref="R555" si="481">IF(ISNUMBER(G555),L555-K555,0)</f>
        <v>0</v>
      </c>
      <c r="S555" s="17">
        <f t="shared" ref="S555" si="482">Q555+R555</f>
        <v>4.1666666666667074E-3</v>
      </c>
      <c r="T555" s="17">
        <f>K555-N553</f>
        <v>3.6805555555555536E-2</v>
      </c>
      <c r="U555" s="18">
        <v>0</v>
      </c>
      <c r="V555" s="18">
        <f>INDEX('Počty dní'!F:J,MATCH(E555,'Počty dní'!H:H,0),4)</f>
        <v>47</v>
      </c>
      <c r="W555" s="88">
        <f t="shared" ref="W555" si="483">V555*U555</f>
        <v>0</v>
      </c>
      <c r="Z555" s="20"/>
      <c r="AA555" s="20"/>
    </row>
    <row r="556" spans="1:27" x14ac:dyDescent="0.25">
      <c r="A556" s="80">
        <v>444</v>
      </c>
      <c r="B556" s="18">
        <v>4144</v>
      </c>
      <c r="C556" s="18" t="s">
        <v>21</v>
      </c>
      <c r="D556" s="18"/>
      <c r="E556" s="81" t="str">
        <f t="shared" si="467"/>
        <v>X</v>
      </c>
      <c r="F556" s="18" t="s">
        <v>119</v>
      </c>
      <c r="G556" s="218">
        <v>10</v>
      </c>
      <c r="H556" s="18" t="str">
        <f t="shared" si="468"/>
        <v>XXX402/10</v>
      </c>
      <c r="I556" s="94" t="s">
        <v>28</v>
      </c>
      <c r="J556" s="83" t="s">
        <v>28</v>
      </c>
      <c r="K556" s="84">
        <v>0.33888888888888885</v>
      </c>
      <c r="L556" s="85">
        <v>0.34027777777777773</v>
      </c>
      <c r="M556" s="86" t="s">
        <v>90</v>
      </c>
      <c r="N556" s="85">
        <v>0.35902777777777778</v>
      </c>
      <c r="O556" s="86" t="s">
        <v>118</v>
      </c>
      <c r="P556" s="18" t="str">
        <f t="shared" si="469"/>
        <v>OK</v>
      </c>
      <c r="Q556" s="17">
        <f t="shared" si="474"/>
        <v>1.8750000000000044E-2</v>
      </c>
      <c r="R556" s="17">
        <f t="shared" si="475"/>
        <v>1.388888888888884E-3</v>
      </c>
      <c r="S556" s="17">
        <f t="shared" si="476"/>
        <v>2.0138888888888928E-2</v>
      </c>
      <c r="T556" s="17">
        <f>K556-N554</f>
        <v>3.472222222222221E-2</v>
      </c>
      <c r="U556" s="18">
        <v>16.399999999999999</v>
      </c>
      <c r="V556" s="18">
        <f>INDEX('Počty dní'!F:J,MATCH(E556,'Počty dní'!H:H,0),4)</f>
        <v>47</v>
      </c>
      <c r="W556" s="88">
        <f t="shared" si="473"/>
        <v>770.8</v>
      </c>
      <c r="Z556" s="20"/>
      <c r="AA556" s="20"/>
    </row>
    <row r="557" spans="1:27" x14ac:dyDescent="0.25">
      <c r="A557" s="80">
        <v>444</v>
      </c>
      <c r="B557" s="18">
        <v>4144</v>
      </c>
      <c r="C557" s="18" t="s">
        <v>21</v>
      </c>
      <c r="D557" s="18"/>
      <c r="E557" s="81" t="str">
        <f t="shared" si="467"/>
        <v>X</v>
      </c>
      <c r="F557" s="18" t="s">
        <v>119</v>
      </c>
      <c r="G557" s="218">
        <v>9</v>
      </c>
      <c r="H557" s="18" t="str">
        <f t="shared" si="468"/>
        <v>XXX402/9</v>
      </c>
      <c r="I557" s="94" t="s">
        <v>28</v>
      </c>
      <c r="J557" s="83" t="s">
        <v>28</v>
      </c>
      <c r="K557" s="84">
        <v>0.38541666666666669</v>
      </c>
      <c r="L557" s="85">
        <v>0.38750000000000001</v>
      </c>
      <c r="M557" s="86" t="s">
        <v>118</v>
      </c>
      <c r="N557" s="85">
        <v>0.40625</v>
      </c>
      <c r="O557" s="86" t="s">
        <v>90</v>
      </c>
      <c r="P557" s="18" t="str">
        <f t="shared" si="469"/>
        <v>OK</v>
      </c>
      <c r="Q557" s="17">
        <f t="shared" si="474"/>
        <v>1.8749999999999989E-2</v>
      </c>
      <c r="R557" s="17">
        <f t="shared" si="475"/>
        <v>2.0833333333333259E-3</v>
      </c>
      <c r="S557" s="17">
        <f t="shared" si="476"/>
        <v>2.0833333333333315E-2</v>
      </c>
      <c r="T557" s="17">
        <f t="shared" si="477"/>
        <v>2.6388888888888906E-2</v>
      </c>
      <c r="U557" s="18">
        <v>16.399999999999999</v>
      </c>
      <c r="V557" s="18">
        <f>INDEX('Počty dní'!F:J,MATCH(E557,'Počty dní'!H:H,0),4)</f>
        <v>47</v>
      </c>
      <c r="W557" s="88">
        <f t="shared" si="473"/>
        <v>770.8</v>
      </c>
      <c r="Z557" s="20"/>
      <c r="AA557" s="20"/>
    </row>
    <row r="558" spans="1:27" x14ac:dyDescent="0.25">
      <c r="A558" s="80">
        <v>444</v>
      </c>
      <c r="B558" s="18">
        <v>4144</v>
      </c>
      <c r="C558" s="18" t="s">
        <v>21</v>
      </c>
      <c r="D558" s="18"/>
      <c r="E558" s="81" t="str">
        <f t="shared" si="467"/>
        <v>X</v>
      </c>
      <c r="F558" s="18" t="s">
        <v>95</v>
      </c>
      <c r="G558" s="218">
        <v>10</v>
      </c>
      <c r="H558" s="18" t="str">
        <f t="shared" si="468"/>
        <v>XXX333/10</v>
      </c>
      <c r="I558" s="94" t="s">
        <v>28</v>
      </c>
      <c r="J558" s="83" t="s">
        <v>28</v>
      </c>
      <c r="K558" s="84">
        <v>0.40625</v>
      </c>
      <c r="L558" s="85">
        <v>0.40763888888888888</v>
      </c>
      <c r="M558" s="86" t="s">
        <v>90</v>
      </c>
      <c r="N558" s="85">
        <v>0.43402777777777773</v>
      </c>
      <c r="O558" s="86" t="s">
        <v>84</v>
      </c>
      <c r="P558" s="18" t="str">
        <f t="shared" si="469"/>
        <v>OK</v>
      </c>
      <c r="Q558" s="17">
        <f t="shared" si="474"/>
        <v>2.6388888888888851E-2</v>
      </c>
      <c r="R558" s="17">
        <f t="shared" si="475"/>
        <v>1.388888888888884E-3</v>
      </c>
      <c r="S558" s="17">
        <f t="shared" si="476"/>
        <v>2.7777777777777735E-2</v>
      </c>
      <c r="T558" s="17">
        <f t="shared" si="477"/>
        <v>0</v>
      </c>
      <c r="U558" s="18">
        <v>25.1</v>
      </c>
      <c r="V558" s="18">
        <f>INDEX('Počty dní'!F:J,MATCH(E558,'Počty dní'!H:H,0),4)</f>
        <v>47</v>
      </c>
      <c r="W558" s="88">
        <f t="shared" si="473"/>
        <v>1179.7</v>
      </c>
      <c r="Z558" s="20"/>
      <c r="AA558" s="20"/>
    </row>
    <row r="559" spans="1:27" x14ac:dyDescent="0.25">
      <c r="A559" s="80">
        <v>444</v>
      </c>
      <c r="B559" s="18">
        <v>4144</v>
      </c>
      <c r="C559" s="18" t="s">
        <v>21</v>
      </c>
      <c r="D559" s="18"/>
      <c r="E559" s="81" t="str">
        <f t="shared" si="467"/>
        <v>X</v>
      </c>
      <c r="F559" s="18" t="s">
        <v>94</v>
      </c>
      <c r="G559" s="218">
        <v>3</v>
      </c>
      <c r="H559" s="18" t="str">
        <f t="shared" si="468"/>
        <v>XXX336/3</v>
      </c>
      <c r="I559" s="94" t="s">
        <v>28</v>
      </c>
      <c r="J559" s="83" t="s">
        <v>28</v>
      </c>
      <c r="K559" s="84">
        <v>0.48055555555555557</v>
      </c>
      <c r="L559" s="85">
        <v>0.4826388888888889</v>
      </c>
      <c r="M559" s="86" t="s">
        <v>84</v>
      </c>
      <c r="N559" s="85">
        <v>0.50069444444444444</v>
      </c>
      <c r="O559" s="86" t="s">
        <v>155</v>
      </c>
      <c r="P559" s="18" t="str">
        <f t="shared" si="469"/>
        <v>OK</v>
      </c>
      <c r="Q559" s="17">
        <f t="shared" si="470"/>
        <v>1.8055555555555547E-2</v>
      </c>
      <c r="R559" s="17">
        <f t="shared" si="471"/>
        <v>2.0833333333333259E-3</v>
      </c>
      <c r="S559" s="17">
        <f t="shared" si="472"/>
        <v>2.0138888888888873E-2</v>
      </c>
      <c r="T559" s="17">
        <f t="shared" ref="T559:T570" si="484">K559-N558</f>
        <v>4.6527777777777835E-2</v>
      </c>
      <c r="U559" s="18">
        <v>15.5</v>
      </c>
      <c r="V559" s="18">
        <f>INDEX('Počty dní'!F:J,MATCH(E559,'Počty dní'!H:H,0),4)</f>
        <v>47</v>
      </c>
      <c r="W559" s="88">
        <f t="shared" si="473"/>
        <v>728.5</v>
      </c>
      <c r="Z559" s="20"/>
      <c r="AA559" s="20"/>
    </row>
    <row r="560" spans="1:27" x14ac:dyDescent="0.25">
      <c r="A560" s="80">
        <v>444</v>
      </c>
      <c r="B560" s="18">
        <v>4144</v>
      </c>
      <c r="C560" s="18" t="s">
        <v>21</v>
      </c>
      <c r="D560" s="18"/>
      <c r="E560" s="81" t="str">
        <f t="shared" si="467"/>
        <v>X</v>
      </c>
      <c r="F560" s="18" t="s">
        <v>94</v>
      </c>
      <c r="G560" s="218">
        <v>6</v>
      </c>
      <c r="H560" s="18" t="str">
        <f t="shared" si="468"/>
        <v>XXX336/6</v>
      </c>
      <c r="I560" s="94" t="s">
        <v>28</v>
      </c>
      <c r="J560" s="83" t="s">
        <v>28</v>
      </c>
      <c r="K560" s="84">
        <v>0.50902777777777775</v>
      </c>
      <c r="L560" s="85">
        <v>0.50972222222222219</v>
      </c>
      <c r="M560" s="86" t="s">
        <v>155</v>
      </c>
      <c r="N560" s="85">
        <v>0.52847222222222223</v>
      </c>
      <c r="O560" s="86" t="s">
        <v>84</v>
      </c>
      <c r="P560" s="18" t="str">
        <f t="shared" si="469"/>
        <v>OK</v>
      </c>
      <c r="Q560" s="17">
        <f t="shared" ref="Q560:Q562" si="485">IF(ISNUMBER(G560),N560-L560,IF(F560="přejezd",N560-L560,0))</f>
        <v>1.8750000000000044E-2</v>
      </c>
      <c r="R560" s="17">
        <f t="shared" ref="R560:R562" si="486">IF(ISNUMBER(G560),L560-K560,0)</f>
        <v>6.9444444444444198E-4</v>
      </c>
      <c r="S560" s="17">
        <f t="shared" ref="S560:S562" si="487">Q560+R560</f>
        <v>1.9444444444444486E-2</v>
      </c>
      <c r="T560" s="17">
        <f t="shared" ref="T560:T562" si="488">K560-N559</f>
        <v>8.3333333333333037E-3</v>
      </c>
      <c r="U560" s="18">
        <v>15.5</v>
      </c>
      <c r="V560" s="18">
        <f>INDEX('Počty dní'!F:J,MATCH(E560,'Počty dní'!H:H,0),4)</f>
        <v>47</v>
      </c>
      <c r="W560" s="88">
        <f t="shared" si="473"/>
        <v>728.5</v>
      </c>
      <c r="Z560" s="20"/>
      <c r="AA560" s="20"/>
    </row>
    <row r="561" spans="1:27" x14ac:dyDescent="0.25">
      <c r="A561" s="80">
        <v>444</v>
      </c>
      <c r="B561" s="18">
        <v>4144</v>
      </c>
      <c r="C561" s="18" t="s">
        <v>21</v>
      </c>
      <c r="D561" s="18"/>
      <c r="E561" s="81" t="str">
        <f t="shared" si="467"/>
        <v>X</v>
      </c>
      <c r="F561" s="18" t="s">
        <v>95</v>
      </c>
      <c r="G561" s="218">
        <v>9</v>
      </c>
      <c r="H561" s="18" t="str">
        <f t="shared" si="468"/>
        <v>XXX333/9</v>
      </c>
      <c r="I561" s="94" t="s">
        <v>28</v>
      </c>
      <c r="J561" s="83" t="s">
        <v>28</v>
      </c>
      <c r="K561" s="84">
        <v>0.56388888888888888</v>
      </c>
      <c r="L561" s="85">
        <v>0.56597222222222221</v>
      </c>
      <c r="M561" s="86" t="s">
        <v>84</v>
      </c>
      <c r="N561" s="85">
        <v>0.58819444444444446</v>
      </c>
      <c r="O561" s="86" t="s">
        <v>90</v>
      </c>
      <c r="P561" s="18" t="str">
        <f t="shared" si="469"/>
        <v>OK</v>
      </c>
      <c r="Q561" s="17">
        <f t="shared" si="485"/>
        <v>2.2222222222222254E-2</v>
      </c>
      <c r="R561" s="17">
        <f t="shared" si="486"/>
        <v>2.0833333333333259E-3</v>
      </c>
      <c r="S561" s="17">
        <f t="shared" si="487"/>
        <v>2.430555555555558E-2</v>
      </c>
      <c r="T561" s="17">
        <f t="shared" si="488"/>
        <v>3.5416666666666652E-2</v>
      </c>
      <c r="U561" s="18">
        <v>21.9</v>
      </c>
      <c r="V561" s="18">
        <f>INDEX('Počty dní'!F:J,MATCH(E561,'Počty dní'!H:H,0),4)</f>
        <v>47</v>
      </c>
      <c r="W561" s="88">
        <f t="shared" si="473"/>
        <v>1029.3</v>
      </c>
      <c r="Z561" s="20"/>
      <c r="AA561" s="20"/>
    </row>
    <row r="562" spans="1:27" x14ac:dyDescent="0.25">
      <c r="A562" s="80">
        <v>444</v>
      </c>
      <c r="B562" s="18">
        <v>4144</v>
      </c>
      <c r="C562" s="18" t="s">
        <v>21</v>
      </c>
      <c r="D562" s="18"/>
      <c r="E562" s="81" t="str">
        <f t="shared" si="467"/>
        <v>X</v>
      </c>
      <c r="F562" s="18" t="s">
        <v>124</v>
      </c>
      <c r="G562" s="218">
        <v>4</v>
      </c>
      <c r="H562" s="18" t="str">
        <f t="shared" si="468"/>
        <v>XXX343/4</v>
      </c>
      <c r="I562" s="94" t="s">
        <v>28</v>
      </c>
      <c r="J562" s="83" t="s">
        <v>28</v>
      </c>
      <c r="K562" s="84">
        <v>0.58819444444444446</v>
      </c>
      <c r="L562" s="85">
        <v>0.58958333333333335</v>
      </c>
      <c r="M562" s="86" t="s">
        <v>90</v>
      </c>
      <c r="N562" s="85">
        <v>0.61041666666666672</v>
      </c>
      <c r="O562" s="86" t="s">
        <v>91</v>
      </c>
      <c r="P562" s="18" t="str">
        <f t="shared" si="469"/>
        <v>OK</v>
      </c>
      <c r="Q562" s="17">
        <f t="shared" si="485"/>
        <v>2.083333333333337E-2</v>
      </c>
      <c r="R562" s="17">
        <f t="shared" si="486"/>
        <v>1.388888888888884E-3</v>
      </c>
      <c r="S562" s="17">
        <f t="shared" si="487"/>
        <v>2.2222222222222254E-2</v>
      </c>
      <c r="T562" s="17">
        <f t="shared" si="488"/>
        <v>0</v>
      </c>
      <c r="U562" s="18">
        <v>21.2</v>
      </c>
      <c r="V562" s="18">
        <f>INDEX('Počty dní'!F:J,MATCH(E562,'Počty dní'!H:H,0),4)</f>
        <v>47</v>
      </c>
      <c r="W562" s="88">
        <f t="shared" si="473"/>
        <v>996.4</v>
      </c>
      <c r="Z562" s="20"/>
      <c r="AA562" s="20"/>
    </row>
    <row r="563" spans="1:27" x14ac:dyDescent="0.25">
      <c r="A563" s="80">
        <v>444</v>
      </c>
      <c r="B563" s="18">
        <v>4144</v>
      </c>
      <c r="C563" s="18" t="s">
        <v>21</v>
      </c>
      <c r="D563" s="18"/>
      <c r="E563" s="81" t="str">
        <f t="shared" si="467"/>
        <v>X</v>
      </c>
      <c r="F563" s="18" t="s">
        <v>95</v>
      </c>
      <c r="G563" s="218">
        <v>14</v>
      </c>
      <c r="H563" s="18" t="str">
        <f t="shared" si="468"/>
        <v>XXX333/14</v>
      </c>
      <c r="I563" s="94" t="s">
        <v>28</v>
      </c>
      <c r="J563" s="83" t="s">
        <v>28</v>
      </c>
      <c r="K563" s="84">
        <v>0.61041666666666672</v>
      </c>
      <c r="L563" s="85">
        <v>0.6118055555555556</v>
      </c>
      <c r="M563" s="86" t="s">
        <v>91</v>
      </c>
      <c r="N563" s="85">
        <v>0.64236111111111105</v>
      </c>
      <c r="O563" s="86" t="s">
        <v>84</v>
      </c>
      <c r="P563" s="18" t="str">
        <f t="shared" si="469"/>
        <v>OK</v>
      </c>
      <c r="Q563" s="17">
        <f t="shared" si="470"/>
        <v>3.0555555555555447E-2</v>
      </c>
      <c r="R563" s="17">
        <f t="shared" si="471"/>
        <v>1.388888888888884E-3</v>
      </c>
      <c r="S563" s="17">
        <f t="shared" si="472"/>
        <v>3.1944444444444331E-2</v>
      </c>
      <c r="T563" s="17">
        <f t="shared" si="484"/>
        <v>0</v>
      </c>
      <c r="U563" s="18">
        <v>28.6</v>
      </c>
      <c r="V563" s="18">
        <f>INDEX('Počty dní'!F:J,MATCH(E563,'Počty dní'!H:H,0),4)</f>
        <v>47</v>
      </c>
      <c r="W563" s="88">
        <f t="shared" si="473"/>
        <v>1344.2</v>
      </c>
      <c r="Z563" s="20"/>
      <c r="AA563" s="20"/>
    </row>
    <row r="564" spans="1:27" x14ac:dyDescent="0.25">
      <c r="A564" s="80">
        <v>444</v>
      </c>
      <c r="B564" s="18">
        <v>4144</v>
      </c>
      <c r="C564" s="18" t="s">
        <v>21</v>
      </c>
      <c r="D564" s="18"/>
      <c r="E564" s="81" t="str">
        <f t="shared" si="467"/>
        <v>X</v>
      </c>
      <c r="F564" s="18" t="s">
        <v>95</v>
      </c>
      <c r="G564" s="218">
        <v>13</v>
      </c>
      <c r="H564" s="18" t="str">
        <f t="shared" si="468"/>
        <v>XXX333/13</v>
      </c>
      <c r="I564" s="94" t="s">
        <v>28</v>
      </c>
      <c r="J564" s="83" t="s">
        <v>28</v>
      </c>
      <c r="K564" s="84">
        <v>0.64722222222222225</v>
      </c>
      <c r="L564" s="85">
        <v>0.64930555555555558</v>
      </c>
      <c r="M564" s="86" t="s">
        <v>84</v>
      </c>
      <c r="N564" s="85">
        <v>0.67569444444444438</v>
      </c>
      <c r="O564" s="86" t="s">
        <v>90</v>
      </c>
      <c r="P564" s="18" t="str">
        <f t="shared" si="469"/>
        <v>OK</v>
      </c>
      <c r="Q564" s="17">
        <f t="shared" si="470"/>
        <v>2.6388888888888795E-2</v>
      </c>
      <c r="R564" s="17">
        <f t="shared" si="471"/>
        <v>2.0833333333333259E-3</v>
      </c>
      <c r="S564" s="17">
        <f t="shared" si="472"/>
        <v>2.8472222222222121E-2</v>
      </c>
      <c r="T564" s="17">
        <f t="shared" si="484"/>
        <v>4.8611111111112049E-3</v>
      </c>
      <c r="U564" s="18">
        <v>25.1</v>
      </c>
      <c r="V564" s="18">
        <f>INDEX('Počty dní'!F:J,MATCH(E564,'Počty dní'!H:H,0),4)</f>
        <v>47</v>
      </c>
      <c r="W564" s="88">
        <f t="shared" si="473"/>
        <v>1179.7</v>
      </c>
      <c r="Z564" s="20"/>
      <c r="AA564" s="20"/>
    </row>
    <row r="565" spans="1:27" x14ac:dyDescent="0.25">
      <c r="A565" s="80">
        <v>444</v>
      </c>
      <c r="B565" s="18">
        <v>4144</v>
      </c>
      <c r="C565" s="18" t="s">
        <v>21</v>
      </c>
      <c r="D565" s="18"/>
      <c r="E565" s="81" t="str">
        <f t="shared" si="467"/>
        <v>X</v>
      </c>
      <c r="F565" s="18" t="s">
        <v>103</v>
      </c>
      <c r="G565" s="218">
        <v>21</v>
      </c>
      <c r="H565" s="18" t="str">
        <f t="shared" si="468"/>
        <v>XXX340/21</v>
      </c>
      <c r="I565" s="94" t="s">
        <v>28</v>
      </c>
      <c r="J565" s="83" t="s">
        <v>28</v>
      </c>
      <c r="K565" s="84">
        <v>0.69097222222222221</v>
      </c>
      <c r="L565" s="85">
        <v>0.69305555555555554</v>
      </c>
      <c r="M565" s="86" t="s">
        <v>90</v>
      </c>
      <c r="N565" s="85">
        <v>0.71111111111111114</v>
      </c>
      <c r="O565" s="118" t="s">
        <v>104</v>
      </c>
      <c r="P565" s="18" t="str">
        <f t="shared" si="469"/>
        <v>OK</v>
      </c>
      <c r="Q565" s="17">
        <f t="shared" si="470"/>
        <v>1.8055555555555602E-2</v>
      </c>
      <c r="R565" s="17">
        <f t="shared" si="471"/>
        <v>2.0833333333333259E-3</v>
      </c>
      <c r="S565" s="17">
        <f t="shared" si="472"/>
        <v>2.0138888888888928E-2</v>
      </c>
      <c r="T565" s="17">
        <f t="shared" si="484"/>
        <v>1.5277777777777835E-2</v>
      </c>
      <c r="U565" s="18">
        <v>17.100000000000001</v>
      </c>
      <c r="V565" s="18">
        <f>INDEX('Počty dní'!F:J,MATCH(E565,'Počty dní'!H:H,0),4)</f>
        <v>47</v>
      </c>
      <c r="W565" s="88">
        <f t="shared" si="473"/>
        <v>803.7</v>
      </c>
      <c r="Z565" s="20"/>
      <c r="AA565" s="20"/>
    </row>
    <row r="566" spans="1:27" x14ac:dyDescent="0.25">
      <c r="A566" s="80">
        <v>444</v>
      </c>
      <c r="B566" s="18">
        <v>4144</v>
      </c>
      <c r="C566" s="18" t="s">
        <v>21</v>
      </c>
      <c r="D566" s="18"/>
      <c r="E566" s="81" t="str">
        <f t="shared" si="467"/>
        <v>X</v>
      </c>
      <c r="F566" s="18" t="s">
        <v>103</v>
      </c>
      <c r="G566" s="218">
        <v>24</v>
      </c>
      <c r="H566" s="18" t="str">
        <f t="shared" si="468"/>
        <v>XXX340/24</v>
      </c>
      <c r="I566" s="94" t="s">
        <v>28</v>
      </c>
      <c r="J566" s="83" t="s">
        <v>28</v>
      </c>
      <c r="K566" s="84">
        <v>0.74791666666666667</v>
      </c>
      <c r="L566" s="85">
        <v>0.75</v>
      </c>
      <c r="M566" s="118" t="s">
        <v>104</v>
      </c>
      <c r="N566" s="85">
        <v>0.7680555555555556</v>
      </c>
      <c r="O566" s="86" t="s">
        <v>90</v>
      </c>
      <c r="P566" s="18" t="str">
        <f t="shared" si="469"/>
        <v>OK</v>
      </c>
      <c r="Q566" s="17">
        <f t="shared" si="470"/>
        <v>1.8055555555555602E-2</v>
      </c>
      <c r="R566" s="17">
        <f t="shared" si="471"/>
        <v>2.0833333333333259E-3</v>
      </c>
      <c r="S566" s="17">
        <f t="shared" si="472"/>
        <v>2.0138888888888928E-2</v>
      </c>
      <c r="T566" s="17">
        <f t="shared" si="484"/>
        <v>3.6805555555555536E-2</v>
      </c>
      <c r="U566" s="18">
        <v>17.100000000000001</v>
      </c>
      <c r="V566" s="18">
        <f>INDEX('Počty dní'!F:J,MATCH(E566,'Počty dní'!H:H,0),4)</f>
        <v>47</v>
      </c>
      <c r="W566" s="88">
        <f t="shared" si="473"/>
        <v>803.7</v>
      </c>
      <c r="Z566" s="20"/>
      <c r="AA566" s="20"/>
    </row>
    <row r="567" spans="1:27" x14ac:dyDescent="0.25">
      <c r="A567" s="80">
        <v>444</v>
      </c>
      <c r="B567" s="18">
        <v>4144</v>
      </c>
      <c r="C567" s="18" t="s">
        <v>21</v>
      </c>
      <c r="D567" s="18"/>
      <c r="E567" s="81" t="str">
        <f t="shared" si="467"/>
        <v>X</v>
      </c>
      <c r="F567" s="18" t="s">
        <v>119</v>
      </c>
      <c r="G567" s="218">
        <v>22</v>
      </c>
      <c r="H567" s="18" t="str">
        <f t="shared" si="468"/>
        <v>XXX402/22</v>
      </c>
      <c r="I567" s="94" t="s">
        <v>28</v>
      </c>
      <c r="J567" s="83" t="s">
        <v>28</v>
      </c>
      <c r="K567" s="84">
        <v>0.76944444444444438</v>
      </c>
      <c r="L567" s="85">
        <v>0.77083333333333337</v>
      </c>
      <c r="M567" s="86" t="s">
        <v>90</v>
      </c>
      <c r="N567" s="85">
        <v>0.7895833333333333</v>
      </c>
      <c r="O567" s="86" t="s">
        <v>118</v>
      </c>
      <c r="P567" s="18" t="str">
        <f t="shared" si="469"/>
        <v>OK</v>
      </c>
      <c r="Q567" s="17">
        <f t="shared" si="470"/>
        <v>1.8749999999999933E-2</v>
      </c>
      <c r="R567" s="17">
        <f t="shared" si="471"/>
        <v>1.388888888888995E-3</v>
      </c>
      <c r="S567" s="17">
        <f t="shared" si="472"/>
        <v>2.0138888888888928E-2</v>
      </c>
      <c r="T567" s="17">
        <f t="shared" si="484"/>
        <v>1.3888888888887729E-3</v>
      </c>
      <c r="U567" s="18">
        <v>16.399999999999999</v>
      </c>
      <c r="V567" s="18">
        <f>INDEX('Počty dní'!F:J,MATCH(E567,'Počty dní'!H:H,0),4)</f>
        <v>47</v>
      </c>
      <c r="W567" s="88">
        <f t="shared" si="473"/>
        <v>770.8</v>
      </c>
      <c r="Z567" s="20"/>
      <c r="AA567" s="20"/>
    </row>
    <row r="568" spans="1:27" x14ac:dyDescent="0.25">
      <c r="A568" s="80">
        <v>444</v>
      </c>
      <c r="B568" s="18">
        <v>4144</v>
      </c>
      <c r="C568" s="18" t="s">
        <v>21</v>
      </c>
      <c r="D568" s="18"/>
      <c r="E568" s="81" t="str">
        <f t="shared" si="467"/>
        <v>X</v>
      </c>
      <c r="F568" s="18" t="s">
        <v>119</v>
      </c>
      <c r="G568" s="218">
        <v>21</v>
      </c>
      <c r="H568" s="18" t="str">
        <f t="shared" si="468"/>
        <v>XXX402/21</v>
      </c>
      <c r="I568" s="94" t="s">
        <v>28</v>
      </c>
      <c r="J568" s="83" t="s">
        <v>28</v>
      </c>
      <c r="K568" s="84">
        <v>0.79722222222222217</v>
      </c>
      <c r="L568" s="85">
        <v>0.79861111111111116</v>
      </c>
      <c r="M568" s="86" t="s">
        <v>118</v>
      </c>
      <c r="N568" s="85">
        <v>0.81736111111111109</v>
      </c>
      <c r="O568" s="86" t="s">
        <v>90</v>
      </c>
      <c r="P568" s="18" t="str">
        <f t="shared" si="469"/>
        <v>OK</v>
      </c>
      <c r="Q568" s="17">
        <f t="shared" si="470"/>
        <v>1.8749999999999933E-2</v>
      </c>
      <c r="R568" s="17">
        <f t="shared" si="471"/>
        <v>1.388888888888995E-3</v>
      </c>
      <c r="S568" s="17">
        <f t="shared" si="472"/>
        <v>2.0138888888888928E-2</v>
      </c>
      <c r="T568" s="17">
        <f t="shared" si="484"/>
        <v>7.6388888888888618E-3</v>
      </c>
      <c r="U568" s="18">
        <v>16.399999999999999</v>
      </c>
      <c r="V568" s="18">
        <f>INDEX('Počty dní'!F:J,MATCH(E568,'Počty dní'!H:H,0),4)</f>
        <v>47</v>
      </c>
      <c r="W568" s="88">
        <f t="shared" si="473"/>
        <v>770.8</v>
      </c>
      <c r="Z568" s="20"/>
      <c r="AA568" s="20"/>
    </row>
    <row r="569" spans="1:27" x14ac:dyDescent="0.25">
      <c r="A569" s="80">
        <v>444</v>
      </c>
      <c r="B569" s="18">
        <v>4144</v>
      </c>
      <c r="C569" s="18" t="s">
        <v>21</v>
      </c>
      <c r="D569" s="18"/>
      <c r="E569" s="81" t="str">
        <f t="shared" si="467"/>
        <v>X</v>
      </c>
      <c r="F569" s="18" t="s">
        <v>103</v>
      </c>
      <c r="G569" s="218">
        <v>25</v>
      </c>
      <c r="H569" s="18" t="str">
        <f t="shared" si="468"/>
        <v>XXX340/25</v>
      </c>
      <c r="I569" s="94" t="s">
        <v>28</v>
      </c>
      <c r="J569" s="83" t="s">
        <v>28</v>
      </c>
      <c r="K569" s="84">
        <v>0.81736111111111109</v>
      </c>
      <c r="L569" s="85">
        <v>0.81805555555555554</v>
      </c>
      <c r="M569" s="86" t="s">
        <v>90</v>
      </c>
      <c r="N569" s="85">
        <v>0.83611111111111114</v>
      </c>
      <c r="O569" s="118" t="s">
        <v>104</v>
      </c>
      <c r="P569" s="18" t="str">
        <f t="shared" si="469"/>
        <v>OK</v>
      </c>
      <c r="Q569" s="17">
        <f t="shared" si="470"/>
        <v>1.8055555555555602E-2</v>
      </c>
      <c r="R569" s="17">
        <f t="shared" si="471"/>
        <v>6.9444444444444198E-4</v>
      </c>
      <c r="S569" s="17">
        <f t="shared" si="472"/>
        <v>1.8750000000000044E-2</v>
      </c>
      <c r="T569" s="17">
        <f t="shared" si="484"/>
        <v>0</v>
      </c>
      <c r="U569" s="18">
        <v>17.100000000000001</v>
      </c>
      <c r="V569" s="18">
        <f>INDEX('Počty dní'!F:J,MATCH(E569,'Počty dní'!H:H,0),4)</f>
        <v>47</v>
      </c>
      <c r="W569" s="88">
        <f t="shared" si="473"/>
        <v>803.7</v>
      </c>
      <c r="Z569" s="20"/>
      <c r="AA569" s="20"/>
    </row>
    <row r="570" spans="1:27" ht="15.75" thickBot="1" x14ac:dyDescent="0.3">
      <c r="A570" s="80">
        <v>444</v>
      </c>
      <c r="B570" s="18">
        <v>4144</v>
      </c>
      <c r="C570" s="18" t="s">
        <v>21</v>
      </c>
      <c r="D570" s="18"/>
      <c r="E570" s="81" t="str">
        <f t="shared" si="467"/>
        <v>X</v>
      </c>
      <c r="F570" s="18" t="s">
        <v>103</v>
      </c>
      <c r="G570" s="218">
        <v>26</v>
      </c>
      <c r="H570" s="18" t="str">
        <f t="shared" si="468"/>
        <v>XXX340/26</v>
      </c>
      <c r="I570" s="94" t="s">
        <v>28</v>
      </c>
      <c r="J570" s="83" t="s">
        <v>28</v>
      </c>
      <c r="K570" s="84">
        <v>0.83611111111111114</v>
      </c>
      <c r="L570" s="85">
        <v>0.83680555555555547</v>
      </c>
      <c r="M570" s="118" t="s">
        <v>104</v>
      </c>
      <c r="N570" s="85">
        <v>0.85138888888888886</v>
      </c>
      <c r="O570" s="86" t="s">
        <v>90</v>
      </c>
      <c r="P570" s="18"/>
      <c r="Q570" s="17">
        <f t="shared" si="470"/>
        <v>1.4583333333333393E-2</v>
      </c>
      <c r="R570" s="17">
        <f t="shared" si="471"/>
        <v>6.9444444444433095E-4</v>
      </c>
      <c r="S570" s="17">
        <f t="shared" si="472"/>
        <v>1.5277777777777724E-2</v>
      </c>
      <c r="T570" s="17">
        <f t="shared" si="484"/>
        <v>0</v>
      </c>
      <c r="U570" s="18">
        <v>15.7</v>
      </c>
      <c r="V570" s="18">
        <f>INDEX('Počty dní'!F:J,MATCH(E570,'Počty dní'!H:H,0),4)</f>
        <v>47</v>
      </c>
      <c r="W570" s="88">
        <f t="shared" si="473"/>
        <v>737.9</v>
      </c>
      <c r="Z570" s="20"/>
      <c r="AA570" s="20"/>
    </row>
    <row r="571" spans="1:27" ht="15.75" thickBot="1" x14ac:dyDescent="0.3">
      <c r="A571" s="69" t="str">
        <f ca="1">CONCATENATE(INDIRECT("R[-3]C[0]",FALSE),"celkem")</f>
        <v>444celkem</v>
      </c>
      <c r="B571" s="37"/>
      <c r="C571" s="37" t="str">
        <f ca="1">INDIRECT("R[-1]C[12]",FALSE)</f>
        <v>Telč,,aut.nádr.</v>
      </c>
      <c r="D571" s="38"/>
      <c r="E571" s="37"/>
      <c r="F571" s="38"/>
      <c r="G571" s="219"/>
      <c r="H571" s="39"/>
      <c r="I571" s="40"/>
      <c r="J571" s="41" t="str">
        <f ca="1">INDIRECT("R[-2]C[0]",FALSE)</f>
        <v>S</v>
      </c>
      <c r="K571" s="42"/>
      <c r="L571" s="59"/>
      <c r="M571" s="43"/>
      <c r="N571" s="59"/>
      <c r="O571" s="44"/>
      <c r="P571" s="37"/>
      <c r="Q571" s="45">
        <f>SUM(Q551:Q570)</f>
        <v>0.4201388888888889</v>
      </c>
      <c r="R571" s="45">
        <f>SUM(R551:R570)</f>
        <v>2.8472222222222232E-2</v>
      </c>
      <c r="S571" s="45">
        <f>SUM(S551:S570)</f>
        <v>0.44861111111111113</v>
      </c>
      <c r="T571" s="45">
        <f>SUM(T551:T570)</f>
        <v>0.28402777777777777</v>
      </c>
      <c r="U571" s="46">
        <f>SUM(U551:U570)</f>
        <v>389.40000000000003</v>
      </c>
      <c r="V571" s="47"/>
      <c r="W571" s="48">
        <f>SUM(W551:W570)</f>
        <v>18301.800000000003</v>
      </c>
      <c r="Z571" s="20"/>
      <c r="AA571" s="20"/>
    </row>
    <row r="572" spans="1:27" x14ac:dyDescent="0.25">
      <c r="A572" s="70"/>
      <c r="D572" s="49"/>
      <c r="F572" s="49"/>
      <c r="H572" s="50"/>
      <c r="I572" s="51"/>
      <c r="J572" s="52"/>
      <c r="K572" s="53"/>
      <c r="L572" s="60"/>
      <c r="M572" s="54"/>
      <c r="N572" s="60"/>
      <c r="O572" s="55"/>
      <c r="Q572" s="56"/>
      <c r="R572" s="56"/>
      <c r="S572" s="56"/>
      <c r="T572" s="56"/>
      <c r="U572" s="53"/>
      <c r="W572" s="53"/>
      <c r="Z572" s="20"/>
      <c r="AA572" s="20"/>
    </row>
    <row r="573" spans="1:27" ht="15.75" thickBot="1" x14ac:dyDescent="0.3">
      <c r="I573" s="20"/>
      <c r="J573" s="20"/>
      <c r="K573" s="20"/>
      <c r="Z573" s="20"/>
      <c r="AA573" s="20"/>
    </row>
    <row r="574" spans="1:27" x14ac:dyDescent="0.25">
      <c r="A574" s="72">
        <v>445</v>
      </c>
      <c r="B574" s="57">
        <v>4145</v>
      </c>
      <c r="C574" s="57" t="s">
        <v>21</v>
      </c>
      <c r="D574" s="57"/>
      <c r="E574" s="73" t="str">
        <f>CONCATENATE(C574,D574)</f>
        <v>X</v>
      </c>
      <c r="F574" s="57" t="s">
        <v>95</v>
      </c>
      <c r="G574" s="217">
        <v>4</v>
      </c>
      <c r="H574" s="57" t="str">
        <f>CONCATENATE(F574,"/",G574)</f>
        <v>XXX333/4</v>
      </c>
      <c r="I574" s="93" t="s">
        <v>28</v>
      </c>
      <c r="J574" s="75" t="s">
        <v>28</v>
      </c>
      <c r="K574" s="76">
        <v>0.19791666666666666</v>
      </c>
      <c r="L574" s="77">
        <v>0.19930555555555554</v>
      </c>
      <c r="M574" s="78" t="s">
        <v>90</v>
      </c>
      <c r="N574" s="77">
        <v>0.22569444444444445</v>
      </c>
      <c r="O574" s="78" t="s">
        <v>84</v>
      </c>
      <c r="P574" s="57" t="str">
        <f t="shared" ref="P574:P583" si="489">IF(M575=O574,"OK","POZOR")</f>
        <v>OK</v>
      </c>
      <c r="Q574" s="58">
        <f t="shared" ref="Q574:Q584" si="490">IF(ISNUMBER(G574),N574-L574,IF(F574="přejezd",N574-L574,0))</f>
        <v>2.6388888888888906E-2</v>
      </c>
      <c r="R574" s="58">
        <f t="shared" ref="R574:R584" si="491">IF(ISNUMBER(G574),L574-K574,0)</f>
        <v>1.388888888888884E-3</v>
      </c>
      <c r="S574" s="58">
        <f t="shared" ref="S574:S584" si="492">Q574+R574</f>
        <v>2.777777777777779E-2</v>
      </c>
      <c r="T574" s="58"/>
      <c r="U574" s="57">
        <v>25.1</v>
      </c>
      <c r="V574" s="57">
        <f>INDEX('Počty dní'!F:J,MATCH(E574,'Počty dní'!H:H,0),4)</f>
        <v>47</v>
      </c>
      <c r="W574" s="79">
        <f>V574*U574</f>
        <v>1179.7</v>
      </c>
      <c r="Z574" s="20"/>
      <c r="AA574" s="20"/>
    </row>
    <row r="575" spans="1:27" x14ac:dyDescent="0.25">
      <c r="A575" s="80">
        <v>445</v>
      </c>
      <c r="B575" s="18">
        <v>4145</v>
      </c>
      <c r="C575" s="18" t="s">
        <v>21</v>
      </c>
      <c r="D575" s="18"/>
      <c r="E575" s="81" t="str">
        <f t="shared" ref="E575:E584" si="493">CONCATENATE(C575,D575)</f>
        <v>X</v>
      </c>
      <c r="F575" s="18" t="s">
        <v>95</v>
      </c>
      <c r="G575" s="218">
        <v>3</v>
      </c>
      <c r="H575" s="18" t="str">
        <f t="shared" ref="H575:H584" si="494">CONCATENATE(F575,"/",G575)</f>
        <v>XXX333/3</v>
      </c>
      <c r="I575" s="94" t="s">
        <v>28</v>
      </c>
      <c r="J575" s="83" t="s">
        <v>28</v>
      </c>
      <c r="K575" s="84">
        <v>0.23124999999999998</v>
      </c>
      <c r="L575" s="85">
        <v>0.23263888888888887</v>
      </c>
      <c r="M575" s="86" t="s">
        <v>84</v>
      </c>
      <c r="N575" s="85">
        <v>0.2590277777777778</v>
      </c>
      <c r="O575" s="86" t="s">
        <v>90</v>
      </c>
      <c r="P575" s="18" t="str">
        <f t="shared" si="489"/>
        <v>OK</v>
      </c>
      <c r="Q575" s="17">
        <f t="shared" si="490"/>
        <v>2.6388888888888934E-2</v>
      </c>
      <c r="R575" s="17">
        <f t="shared" si="491"/>
        <v>1.388888888888884E-3</v>
      </c>
      <c r="S575" s="17">
        <f t="shared" si="492"/>
        <v>2.7777777777777818E-2</v>
      </c>
      <c r="T575" s="17">
        <f t="shared" ref="T575:T584" si="495">K575-N574</f>
        <v>5.5555555555555358E-3</v>
      </c>
      <c r="U575" s="18">
        <v>25.1</v>
      </c>
      <c r="V575" s="18">
        <f>INDEX('Počty dní'!F:J,MATCH(E575,'Počty dní'!H:H,0),4)</f>
        <v>47</v>
      </c>
      <c r="W575" s="88">
        <f t="shared" ref="W575:W584" si="496">V575*U575</f>
        <v>1179.7</v>
      </c>
      <c r="Z575" s="20"/>
      <c r="AA575" s="20"/>
    </row>
    <row r="576" spans="1:27" x14ac:dyDescent="0.25">
      <c r="A576" s="80">
        <v>445</v>
      </c>
      <c r="B576" s="18">
        <v>4145</v>
      </c>
      <c r="C576" s="18" t="s">
        <v>21</v>
      </c>
      <c r="D576" s="18"/>
      <c r="E576" s="81" t="str">
        <f t="shared" si="493"/>
        <v>X</v>
      </c>
      <c r="F576" s="18" t="s">
        <v>95</v>
      </c>
      <c r="G576" s="218">
        <v>8</v>
      </c>
      <c r="H576" s="18" t="str">
        <f t="shared" si="494"/>
        <v>XXX333/8</v>
      </c>
      <c r="I576" s="94" t="s">
        <v>28</v>
      </c>
      <c r="J576" s="83" t="s">
        <v>28</v>
      </c>
      <c r="K576" s="84">
        <v>0.28125</v>
      </c>
      <c r="L576" s="85">
        <v>0.28263888888888888</v>
      </c>
      <c r="M576" s="86" t="s">
        <v>90</v>
      </c>
      <c r="N576" s="85">
        <v>0.30902777777777779</v>
      </c>
      <c r="O576" s="86" t="s">
        <v>84</v>
      </c>
      <c r="P576" s="18" t="str">
        <f t="shared" si="489"/>
        <v>OK</v>
      </c>
      <c r="Q576" s="17">
        <f t="shared" si="490"/>
        <v>2.6388888888888906E-2</v>
      </c>
      <c r="R576" s="17">
        <f t="shared" si="491"/>
        <v>1.388888888888884E-3</v>
      </c>
      <c r="S576" s="17">
        <f t="shared" si="492"/>
        <v>2.777777777777779E-2</v>
      </c>
      <c r="T576" s="17">
        <f t="shared" si="495"/>
        <v>2.2222222222222199E-2</v>
      </c>
      <c r="U576" s="18">
        <v>25.1</v>
      </c>
      <c r="V576" s="18">
        <f>INDEX('Počty dní'!F:J,MATCH(E576,'Počty dní'!H:H,0),4)</f>
        <v>47</v>
      </c>
      <c r="W576" s="88">
        <f t="shared" si="496"/>
        <v>1179.7</v>
      </c>
      <c r="Z576" s="20"/>
      <c r="AA576" s="20"/>
    </row>
    <row r="577" spans="1:27" x14ac:dyDescent="0.25">
      <c r="A577" s="80">
        <v>445</v>
      </c>
      <c r="B577" s="18">
        <v>4145</v>
      </c>
      <c r="C577" s="18" t="s">
        <v>21</v>
      </c>
      <c r="D577" s="18"/>
      <c r="E577" s="81" t="str">
        <f t="shared" si="493"/>
        <v>X</v>
      </c>
      <c r="F577" s="18" t="s">
        <v>82</v>
      </c>
      <c r="G577" s="218">
        <v>7</v>
      </c>
      <c r="H577" s="18" t="str">
        <f t="shared" si="494"/>
        <v>XXX334/7</v>
      </c>
      <c r="I577" s="94" t="s">
        <v>28</v>
      </c>
      <c r="J577" s="83" t="s">
        <v>28</v>
      </c>
      <c r="K577" s="84">
        <v>0.3979166666666667</v>
      </c>
      <c r="L577" s="85">
        <v>0.39930555555555558</v>
      </c>
      <c r="M577" s="86" t="s">
        <v>84</v>
      </c>
      <c r="N577" s="85">
        <v>0.40486111111111112</v>
      </c>
      <c r="O577" s="86" t="s">
        <v>88</v>
      </c>
      <c r="P577" s="18" t="str">
        <f t="shared" si="489"/>
        <v>OK</v>
      </c>
      <c r="Q577" s="17">
        <f t="shared" si="490"/>
        <v>5.5555555555555358E-3</v>
      </c>
      <c r="R577" s="17">
        <f t="shared" si="491"/>
        <v>1.388888888888884E-3</v>
      </c>
      <c r="S577" s="17">
        <f t="shared" si="492"/>
        <v>6.9444444444444198E-3</v>
      </c>
      <c r="T577" s="17">
        <f t="shared" si="495"/>
        <v>8.8888888888888906E-2</v>
      </c>
      <c r="U577" s="18">
        <v>5.3</v>
      </c>
      <c r="V577" s="18">
        <f>INDEX('Počty dní'!F:J,MATCH(E577,'Počty dní'!H:H,0),4)</f>
        <v>47</v>
      </c>
      <c r="W577" s="88">
        <f t="shared" si="496"/>
        <v>249.1</v>
      </c>
      <c r="Z577" s="20"/>
      <c r="AA577" s="20"/>
    </row>
    <row r="578" spans="1:27" x14ac:dyDescent="0.25">
      <c r="A578" s="80">
        <v>445</v>
      </c>
      <c r="B578" s="18">
        <v>4145</v>
      </c>
      <c r="C578" s="18" t="s">
        <v>21</v>
      </c>
      <c r="D578" s="18"/>
      <c r="E578" s="81" t="str">
        <f t="shared" si="493"/>
        <v>X</v>
      </c>
      <c r="F578" s="18" t="s">
        <v>82</v>
      </c>
      <c r="G578" s="218">
        <v>10</v>
      </c>
      <c r="H578" s="18" t="str">
        <f t="shared" si="494"/>
        <v>XXX334/10</v>
      </c>
      <c r="I578" s="94" t="s">
        <v>28</v>
      </c>
      <c r="J578" s="83" t="s">
        <v>28</v>
      </c>
      <c r="K578" s="84">
        <v>0.42569444444444443</v>
      </c>
      <c r="L578" s="85">
        <v>0.42708333333333331</v>
      </c>
      <c r="M578" s="86" t="s">
        <v>88</v>
      </c>
      <c r="N578" s="85">
        <v>0.43333333333333335</v>
      </c>
      <c r="O578" s="86" t="s">
        <v>84</v>
      </c>
      <c r="P578" s="18" t="str">
        <f t="shared" si="489"/>
        <v>OK</v>
      </c>
      <c r="Q578" s="17">
        <f t="shared" si="490"/>
        <v>6.2500000000000333E-3</v>
      </c>
      <c r="R578" s="17">
        <f t="shared" si="491"/>
        <v>1.388888888888884E-3</v>
      </c>
      <c r="S578" s="17">
        <f t="shared" si="492"/>
        <v>7.6388888888889173E-3</v>
      </c>
      <c r="T578" s="17">
        <f t="shared" si="495"/>
        <v>2.0833333333333315E-2</v>
      </c>
      <c r="U578" s="18">
        <v>5.3</v>
      </c>
      <c r="V578" s="18">
        <f>INDEX('Počty dní'!F:J,MATCH(E578,'Počty dní'!H:H,0),4)</f>
        <v>47</v>
      </c>
      <c r="W578" s="88">
        <f t="shared" si="496"/>
        <v>249.1</v>
      </c>
      <c r="Z578" s="20"/>
      <c r="AA578" s="20"/>
    </row>
    <row r="579" spans="1:27" x14ac:dyDescent="0.25">
      <c r="A579" s="80">
        <v>445</v>
      </c>
      <c r="B579" s="18">
        <v>4145</v>
      </c>
      <c r="C579" s="18" t="s">
        <v>21</v>
      </c>
      <c r="D579" s="18"/>
      <c r="E579" s="81" t="str">
        <f t="shared" si="493"/>
        <v>X</v>
      </c>
      <c r="F579" s="18" t="s">
        <v>94</v>
      </c>
      <c r="G579" s="218">
        <v>5</v>
      </c>
      <c r="H579" s="18" t="str">
        <f t="shared" si="494"/>
        <v>XXX336/5</v>
      </c>
      <c r="I579" s="94" t="s">
        <v>28</v>
      </c>
      <c r="J579" s="83" t="s">
        <v>28</v>
      </c>
      <c r="K579" s="84">
        <v>0.54305555555555551</v>
      </c>
      <c r="L579" s="85">
        <v>0.54513888888888895</v>
      </c>
      <c r="M579" s="86" t="s">
        <v>84</v>
      </c>
      <c r="N579" s="85">
        <v>0.56319444444444444</v>
      </c>
      <c r="O579" s="86" t="s">
        <v>155</v>
      </c>
      <c r="P579" s="18" t="str">
        <f t="shared" si="489"/>
        <v>OK</v>
      </c>
      <c r="Q579" s="17">
        <f t="shared" si="490"/>
        <v>1.8055555555555491E-2</v>
      </c>
      <c r="R579" s="17">
        <f t="shared" si="491"/>
        <v>2.083333333333437E-3</v>
      </c>
      <c r="S579" s="17">
        <f t="shared" si="492"/>
        <v>2.0138888888888928E-2</v>
      </c>
      <c r="T579" s="17">
        <f t="shared" si="495"/>
        <v>0.10972222222222217</v>
      </c>
      <c r="U579" s="18">
        <v>15.5</v>
      </c>
      <c r="V579" s="18">
        <f>INDEX('Počty dní'!F:J,MATCH(E579,'Počty dní'!H:H,0),4)</f>
        <v>47</v>
      </c>
      <c r="W579" s="88">
        <f t="shared" si="496"/>
        <v>728.5</v>
      </c>
      <c r="Z579" s="20"/>
      <c r="AA579" s="20"/>
    </row>
    <row r="580" spans="1:27" x14ac:dyDescent="0.25">
      <c r="A580" s="80">
        <v>445</v>
      </c>
      <c r="B580" s="18">
        <v>4145</v>
      </c>
      <c r="C580" s="18" t="s">
        <v>21</v>
      </c>
      <c r="D580" s="18"/>
      <c r="E580" s="81" t="str">
        <f t="shared" si="493"/>
        <v>X</v>
      </c>
      <c r="F580" s="18" t="s">
        <v>94</v>
      </c>
      <c r="G580" s="218">
        <v>8</v>
      </c>
      <c r="H580" s="18" t="str">
        <f t="shared" si="494"/>
        <v>XXX336/8</v>
      </c>
      <c r="I580" s="94" t="s">
        <v>28</v>
      </c>
      <c r="J580" s="83" t="s">
        <v>28</v>
      </c>
      <c r="K580" s="84">
        <v>0.58194444444444449</v>
      </c>
      <c r="L580" s="85">
        <v>0.58263888888888882</v>
      </c>
      <c r="M580" s="86" t="s">
        <v>155</v>
      </c>
      <c r="N580" s="85">
        <v>0.60138888888888886</v>
      </c>
      <c r="O580" s="86" t="s">
        <v>84</v>
      </c>
      <c r="P580" s="18" t="str">
        <f t="shared" si="489"/>
        <v>OK</v>
      </c>
      <c r="Q580" s="17">
        <f t="shared" si="490"/>
        <v>1.8750000000000044E-2</v>
      </c>
      <c r="R580" s="17">
        <f t="shared" si="491"/>
        <v>6.9444444444433095E-4</v>
      </c>
      <c r="S580" s="17">
        <f t="shared" si="492"/>
        <v>1.9444444444444375E-2</v>
      </c>
      <c r="T580" s="17">
        <f t="shared" si="495"/>
        <v>1.8750000000000044E-2</v>
      </c>
      <c r="U580" s="18">
        <v>15.5</v>
      </c>
      <c r="V580" s="18">
        <f>INDEX('Počty dní'!F:J,MATCH(E580,'Počty dní'!H:H,0),4)</f>
        <v>47</v>
      </c>
      <c r="W580" s="88">
        <f t="shared" si="496"/>
        <v>728.5</v>
      </c>
      <c r="Z580" s="20"/>
      <c r="AA580" s="20"/>
    </row>
    <row r="581" spans="1:27" x14ac:dyDescent="0.25">
      <c r="A581" s="80">
        <v>445</v>
      </c>
      <c r="B581" s="18">
        <v>4145</v>
      </c>
      <c r="C581" s="18" t="s">
        <v>21</v>
      </c>
      <c r="D581" s="18"/>
      <c r="E581" s="81" t="str">
        <f t="shared" si="493"/>
        <v>X</v>
      </c>
      <c r="F581" s="18" t="s">
        <v>95</v>
      </c>
      <c r="G581" s="218">
        <v>11</v>
      </c>
      <c r="H581" s="18" t="str">
        <f t="shared" si="494"/>
        <v>XXX333/11</v>
      </c>
      <c r="I581" s="94" t="s">
        <v>28</v>
      </c>
      <c r="J581" s="83" t="s">
        <v>28</v>
      </c>
      <c r="K581" s="84">
        <v>0.60555555555555551</v>
      </c>
      <c r="L581" s="85">
        <v>0.60763888888888895</v>
      </c>
      <c r="M581" s="86" t="s">
        <v>84</v>
      </c>
      <c r="N581" s="85">
        <v>0.63402777777777775</v>
      </c>
      <c r="O581" s="86" t="s">
        <v>90</v>
      </c>
      <c r="P581" s="18" t="str">
        <f t="shared" si="489"/>
        <v>OK</v>
      </c>
      <c r="Q581" s="17">
        <f t="shared" si="490"/>
        <v>2.6388888888888795E-2</v>
      </c>
      <c r="R581" s="17">
        <f t="shared" si="491"/>
        <v>2.083333333333437E-3</v>
      </c>
      <c r="S581" s="17">
        <f t="shared" si="492"/>
        <v>2.8472222222222232E-2</v>
      </c>
      <c r="T581" s="17">
        <f t="shared" si="495"/>
        <v>4.1666666666666519E-3</v>
      </c>
      <c r="U581" s="18">
        <v>25.1</v>
      </c>
      <c r="V581" s="18">
        <f>INDEX('Počty dní'!F:J,MATCH(E581,'Počty dní'!H:H,0),4)</f>
        <v>47</v>
      </c>
      <c r="W581" s="88">
        <f t="shared" si="496"/>
        <v>1179.7</v>
      </c>
      <c r="Z581" s="20"/>
      <c r="AA581" s="20"/>
    </row>
    <row r="582" spans="1:27" x14ac:dyDescent="0.25">
      <c r="A582" s="80">
        <v>445</v>
      </c>
      <c r="B582" s="18">
        <v>4145</v>
      </c>
      <c r="C582" s="18" t="s">
        <v>21</v>
      </c>
      <c r="D582" s="18"/>
      <c r="E582" s="81" t="str">
        <f t="shared" si="493"/>
        <v>X</v>
      </c>
      <c r="F582" s="18" t="s">
        <v>123</v>
      </c>
      <c r="G582" s="218">
        <v>4</v>
      </c>
      <c r="H582" s="18" t="str">
        <f t="shared" si="494"/>
        <v>XXX342/4</v>
      </c>
      <c r="I582" s="94" t="s">
        <v>28</v>
      </c>
      <c r="J582" s="83" t="s">
        <v>28</v>
      </c>
      <c r="K582" s="84">
        <v>0.63402777777777775</v>
      </c>
      <c r="L582" s="85">
        <v>0.63541666666666663</v>
      </c>
      <c r="M582" s="86" t="s">
        <v>90</v>
      </c>
      <c r="N582" s="85">
        <v>0.66249999999999998</v>
      </c>
      <c r="O582" s="86" t="s">
        <v>90</v>
      </c>
      <c r="P582" s="18" t="str">
        <f t="shared" si="489"/>
        <v>OK</v>
      </c>
      <c r="Q582" s="17">
        <f t="shared" si="490"/>
        <v>2.7083333333333348E-2</v>
      </c>
      <c r="R582" s="17">
        <f t="shared" si="491"/>
        <v>1.388888888888884E-3</v>
      </c>
      <c r="S582" s="17">
        <f t="shared" si="492"/>
        <v>2.8472222222222232E-2</v>
      </c>
      <c r="T582" s="17">
        <f t="shared" si="495"/>
        <v>0</v>
      </c>
      <c r="U582" s="18">
        <v>26.7</v>
      </c>
      <c r="V582" s="18">
        <f>INDEX('Počty dní'!F:J,MATCH(E582,'Počty dní'!H:H,0),4)</f>
        <v>47</v>
      </c>
      <c r="W582" s="88">
        <f t="shared" si="496"/>
        <v>1254.8999999999999</v>
      </c>
      <c r="Z582" s="20"/>
      <c r="AA582" s="20"/>
    </row>
    <row r="583" spans="1:27" x14ac:dyDescent="0.25">
      <c r="A583" s="80">
        <v>445</v>
      </c>
      <c r="B583" s="18">
        <v>4145</v>
      </c>
      <c r="C583" s="18" t="s">
        <v>21</v>
      </c>
      <c r="D583" s="18"/>
      <c r="E583" s="81" t="str">
        <f t="shared" si="493"/>
        <v>X</v>
      </c>
      <c r="F583" s="18" t="s">
        <v>109</v>
      </c>
      <c r="G583" s="218">
        <v>14</v>
      </c>
      <c r="H583" s="18" t="str">
        <f t="shared" si="494"/>
        <v>XXX350/14</v>
      </c>
      <c r="I583" s="94" t="s">
        <v>28</v>
      </c>
      <c r="J583" s="83" t="s">
        <v>28</v>
      </c>
      <c r="K583" s="84">
        <v>0.66875000000000007</v>
      </c>
      <c r="L583" s="85">
        <v>0.67013888888888884</v>
      </c>
      <c r="M583" s="86" t="s">
        <v>90</v>
      </c>
      <c r="N583" s="85">
        <v>0.7055555555555556</v>
      </c>
      <c r="O583" s="86" t="s">
        <v>110</v>
      </c>
      <c r="P583" s="18" t="str">
        <f t="shared" si="489"/>
        <v>OK</v>
      </c>
      <c r="Q583" s="17">
        <f t="shared" si="490"/>
        <v>3.5416666666666763E-2</v>
      </c>
      <c r="R583" s="17">
        <f t="shared" si="491"/>
        <v>1.3888888888887729E-3</v>
      </c>
      <c r="S583" s="17">
        <f t="shared" si="492"/>
        <v>3.6805555555555536E-2</v>
      </c>
      <c r="T583" s="17">
        <f t="shared" si="495"/>
        <v>6.2500000000000888E-3</v>
      </c>
      <c r="U583" s="18">
        <v>35.799999999999997</v>
      </c>
      <c r="V583" s="18">
        <f>INDEX('Počty dní'!F:J,MATCH(E583,'Počty dní'!H:H,0),4)</f>
        <v>47</v>
      </c>
      <c r="W583" s="88">
        <f t="shared" si="496"/>
        <v>1682.6</v>
      </c>
      <c r="Z583" s="20"/>
      <c r="AA583" s="20"/>
    </row>
    <row r="584" spans="1:27" ht="15.75" thickBot="1" x14ac:dyDescent="0.3">
      <c r="A584" s="80">
        <v>445</v>
      </c>
      <c r="B584" s="18">
        <v>4145</v>
      </c>
      <c r="C584" s="18" t="s">
        <v>21</v>
      </c>
      <c r="D584" s="18"/>
      <c r="E584" s="81" t="str">
        <f t="shared" si="493"/>
        <v>X</v>
      </c>
      <c r="F584" s="18" t="s">
        <v>109</v>
      </c>
      <c r="G584" s="218">
        <v>13</v>
      </c>
      <c r="H584" s="18" t="str">
        <f t="shared" si="494"/>
        <v>XXX350/13</v>
      </c>
      <c r="I584" s="94" t="s">
        <v>28</v>
      </c>
      <c r="J584" s="83" t="s">
        <v>28</v>
      </c>
      <c r="K584" s="84">
        <v>0.7055555555555556</v>
      </c>
      <c r="L584" s="85">
        <v>0.70833333333333337</v>
      </c>
      <c r="M584" s="86" t="s">
        <v>110</v>
      </c>
      <c r="N584" s="85">
        <v>0.74375000000000002</v>
      </c>
      <c r="O584" s="86" t="s">
        <v>90</v>
      </c>
      <c r="P584" s="18"/>
      <c r="Q584" s="17">
        <f t="shared" si="490"/>
        <v>3.5416666666666652E-2</v>
      </c>
      <c r="R584" s="17">
        <f t="shared" si="491"/>
        <v>2.7777777777777679E-3</v>
      </c>
      <c r="S584" s="17">
        <f t="shared" si="492"/>
        <v>3.819444444444442E-2</v>
      </c>
      <c r="T584" s="17">
        <f t="shared" si="495"/>
        <v>0</v>
      </c>
      <c r="U584" s="18">
        <v>35.799999999999997</v>
      </c>
      <c r="V584" s="18">
        <f>INDEX('Počty dní'!F:J,MATCH(E584,'Počty dní'!H:H,0),4)</f>
        <v>47</v>
      </c>
      <c r="W584" s="88">
        <f t="shared" si="496"/>
        <v>1682.6</v>
      </c>
      <c r="Z584" s="20"/>
      <c r="AA584" s="20"/>
    </row>
    <row r="585" spans="1:27" ht="15.75" thickBot="1" x14ac:dyDescent="0.3">
      <c r="A585" s="69" t="str">
        <f ca="1">CONCATENATE(INDIRECT("R[-3]C[0]",FALSE),"celkem")</f>
        <v>445celkem</v>
      </c>
      <c r="B585" s="37"/>
      <c r="C585" s="37" t="str">
        <f ca="1">INDIRECT("R[-1]C[12]",FALSE)</f>
        <v>Telč,,aut.nádr.</v>
      </c>
      <c r="D585" s="38"/>
      <c r="E585" s="37"/>
      <c r="F585" s="38"/>
      <c r="G585" s="219"/>
      <c r="H585" s="39"/>
      <c r="I585" s="40"/>
      <c r="J585" s="41" t="str">
        <f ca="1">INDIRECT("R[-2]C[0]",FALSE)</f>
        <v>S</v>
      </c>
      <c r="K585" s="42"/>
      <c r="L585" s="59"/>
      <c r="M585" s="43"/>
      <c r="N585" s="59"/>
      <c r="O585" s="44"/>
      <c r="P585" s="37"/>
      <c r="Q585" s="45">
        <f>SUM(Q574:Q584)</f>
        <v>0.25208333333333344</v>
      </c>
      <c r="R585" s="45">
        <f t="shared" ref="R585:T585" si="497">SUM(R574:R584)</f>
        <v>1.7361111111111049E-2</v>
      </c>
      <c r="S585" s="45">
        <f t="shared" si="497"/>
        <v>0.26944444444444449</v>
      </c>
      <c r="T585" s="45">
        <f t="shared" si="497"/>
        <v>0.27638888888888891</v>
      </c>
      <c r="U585" s="46">
        <f>SUM(U574:U584)</f>
        <v>240.3</v>
      </c>
      <c r="V585" s="47"/>
      <c r="W585" s="48">
        <f>SUM(W574:W584)</f>
        <v>11294.1</v>
      </c>
      <c r="Z585" s="20"/>
      <c r="AA585" s="20"/>
    </row>
    <row r="586" spans="1:27" x14ac:dyDescent="0.25">
      <c r="A586" s="70"/>
      <c r="D586" s="49"/>
      <c r="F586" s="49"/>
      <c r="H586" s="50"/>
      <c r="I586" s="51"/>
      <c r="J586" s="52"/>
      <c r="K586" s="53"/>
      <c r="L586" s="60"/>
      <c r="M586" s="54"/>
      <c r="N586" s="60"/>
      <c r="O586" s="55"/>
      <c r="Q586" s="56"/>
      <c r="R586" s="56"/>
      <c r="S586" s="56"/>
      <c r="T586" s="56"/>
      <c r="U586" s="53"/>
      <c r="W586" s="53"/>
      <c r="Z586" s="20"/>
      <c r="AA586" s="20"/>
    </row>
    <row r="587" spans="1:27" ht="15.75" thickBot="1" x14ac:dyDescent="0.3">
      <c r="I587" s="20"/>
      <c r="J587" s="20"/>
      <c r="K587" s="20"/>
      <c r="Z587" s="20"/>
      <c r="AA587" s="20"/>
    </row>
    <row r="588" spans="1:27" x14ac:dyDescent="0.25">
      <c r="A588" s="72">
        <v>446</v>
      </c>
      <c r="B588" s="57">
        <v>4146</v>
      </c>
      <c r="C588" s="57" t="s">
        <v>21</v>
      </c>
      <c r="D588" s="57"/>
      <c r="E588" s="73" t="str">
        <f>CONCATENATE(C588,D588)</f>
        <v>X</v>
      </c>
      <c r="F588" s="57" t="s">
        <v>103</v>
      </c>
      <c r="G588" s="217">
        <v>2</v>
      </c>
      <c r="H588" s="57" t="str">
        <f t="shared" ref="H588:H598" si="498">CONCATENATE(F588,"/",G588)</f>
        <v>XXX340/2</v>
      </c>
      <c r="I588" s="93" t="s">
        <v>28</v>
      </c>
      <c r="J588" s="75" t="s">
        <v>27</v>
      </c>
      <c r="K588" s="76">
        <v>0.18541666666666667</v>
      </c>
      <c r="L588" s="77">
        <v>0.1875</v>
      </c>
      <c r="M588" s="78" t="s">
        <v>104</v>
      </c>
      <c r="N588" s="77">
        <v>0.20555555555555557</v>
      </c>
      <c r="O588" s="78" t="s">
        <v>90</v>
      </c>
      <c r="P588" s="57" t="str">
        <f t="shared" ref="P588:P597" si="499">IF(M589=O588,"OK","POZOR")</f>
        <v>OK</v>
      </c>
      <c r="Q588" s="58">
        <f t="shared" ref="Q588:Q592" si="500">IF(ISNUMBER(G588),N588-L588,IF(F588="přejezd",N588-L588,0))</f>
        <v>1.8055555555555575E-2</v>
      </c>
      <c r="R588" s="58">
        <f t="shared" ref="R588:R592" si="501">IF(ISNUMBER(G588),L588-K588,0)</f>
        <v>2.0833333333333259E-3</v>
      </c>
      <c r="S588" s="58">
        <f t="shared" ref="S588:S592" si="502">Q588+R588</f>
        <v>2.0138888888888901E-2</v>
      </c>
      <c r="T588" s="58"/>
      <c r="U588" s="57">
        <v>17.100000000000001</v>
      </c>
      <c r="V588" s="57">
        <f>INDEX('Počty dní'!F:J,MATCH(E588,'Počty dní'!H:H,0),4)</f>
        <v>47</v>
      </c>
      <c r="W588" s="79">
        <f>V588*U588</f>
        <v>803.7</v>
      </c>
      <c r="Z588" s="20"/>
      <c r="AA588" s="20"/>
    </row>
    <row r="589" spans="1:27" x14ac:dyDescent="0.25">
      <c r="A589" s="80">
        <v>446</v>
      </c>
      <c r="B589" s="18">
        <v>4146</v>
      </c>
      <c r="C589" s="18" t="s">
        <v>21</v>
      </c>
      <c r="D589" s="18"/>
      <c r="E589" s="81" t="str">
        <f>CONCATENATE(C589,D589)</f>
        <v>X</v>
      </c>
      <c r="F589" s="18" t="s">
        <v>109</v>
      </c>
      <c r="G589" s="218">
        <v>4</v>
      </c>
      <c r="H589" s="18" t="str">
        <f t="shared" si="498"/>
        <v>XXX350/4</v>
      </c>
      <c r="I589" s="94" t="s">
        <v>28</v>
      </c>
      <c r="J589" s="83" t="s">
        <v>27</v>
      </c>
      <c r="K589" s="84">
        <v>0.21041666666666667</v>
      </c>
      <c r="L589" s="85">
        <v>0.21180555555555555</v>
      </c>
      <c r="M589" s="86" t="s">
        <v>90</v>
      </c>
      <c r="N589" s="85">
        <v>0.24722222222222223</v>
      </c>
      <c r="O589" s="86" t="s">
        <v>110</v>
      </c>
      <c r="P589" s="18" t="str">
        <f t="shared" si="499"/>
        <v>OK</v>
      </c>
      <c r="Q589" s="17">
        <f t="shared" si="500"/>
        <v>3.541666666666668E-2</v>
      </c>
      <c r="R589" s="17">
        <f t="shared" si="501"/>
        <v>1.388888888888884E-3</v>
      </c>
      <c r="S589" s="17">
        <f t="shared" si="502"/>
        <v>3.6805555555555564E-2</v>
      </c>
      <c r="T589" s="17">
        <f t="shared" ref="T589:T592" si="503">K589-N588</f>
        <v>4.8611111111110938E-3</v>
      </c>
      <c r="U589" s="18">
        <v>35.799999999999997</v>
      </c>
      <c r="V589" s="18">
        <f>INDEX('Počty dní'!F:J,MATCH(E589,'Počty dní'!H:H,0),4)</f>
        <v>47</v>
      </c>
      <c r="W589" s="88">
        <f>V589*U589</f>
        <v>1682.6</v>
      </c>
      <c r="Z589" s="20"/>
      <c r="AA589" s="20"/>
    </row>
    <row r="590" spans="1:27" x14ac:dyDescent="0.25">
      <c r="A590" s="80">
        <v>446</v>
      </c>
      <c r="B590" s="18">
        <v>4146</v>
      </c>
      <c r="C590" s="18" t="s">
        <v>21</v>
      </c>
      <c r="D590" s="18"/>
      <c r="E590" s="81" t="str">
        <f t="shared" ref="E590:E598" si="504">CONCATENATE(C590,D590)</f>
        <v>X</v>
      </c>
      <c r="F590" s="18" t="s">
        <v>109</v>
      </c>
      <c r="G590" s="218">
        <v>5</v>
      </c>
      <c r="H590" s="18" t="str">
        <f t="shared" si="498"/>
        <v>XXX350/5</v>
      </c>
      <c r="I590" s="94" t="s">
        <v>28</v>
      </c>
      <c r="J590" s="83" t="s">
        <v>27</v>
      </c>
      <c r="K590" s="84">
        <v>0.37222222222222223</v>
      </c>
      <c r="L590" s="85">
        <v>0.375</v>
      </c>
      <c r="M590" s="86" t="s">
        <v>110</v>
      </c>
      <c r="N590" s="85">
        <v>0.41041666666666665</v>
      </c>
      <c r="O590" s="86" t="s">
        <v>90</v>
      </c>
      <c r="P590" s="18" t="str">
        <f t="shared" si="499"/>
        <v>OK</v>
      </c>
      <c r="Q590" s="17">
        <f t="shared" si="500"/>
        <v>3.5416666666666652E-2</v>
      </c>
      <c r="R590" s="17">
        <f t="shared" si="501"/>
        <v>2.7777777777777679E-3</v>
      </c>
      <c r="S590" s="17">
        <f t="shared" si="502"/>
        <v>3.819444444444442E-2</v>
      </c>
      <c r="T590" s="17">
        <f t="shared" si="503"/>
        <v>0.125</v>
      </c>
      <c r="U590" s="18">
        <v>35.799999999999997</v>
      </c>
      <c r="V590" s="18">
        <f>INDEX('Počty dní'!F:J,MATCH(E590,'Počty dní'!H:H,0),4)</f>
        <v>47</v>
      </c>
      <c r="W590" s="88">
        <f t="shared" ref="W590:W598" si="505">V590*U590</f>
        <v>1682.6</v>
      </c>
      <c r="Z590" s="20"/>
      <c r="AA590" s="20"/>
    </row>
    <row r="591" spans="1:27" x14ac:dyDescent="0.25">
      <c r="A591" s="80">
        <v>446</v>
      </c>
      <c r="B591" s="18">
        <v>4146</v>
      </c>
      <c r="C591" s="18" t="s">
        <v>21</v>
      </c>
      <c r="D591" s="18"/>
      <c r="E591" s="81" t="str">
        <f t="shared" si="504"/>
        <v>X</v>
      </c>
      <c r="F591" s="18" t="s">
        <v>124</v>
      </c>
      <c r="G591" s="218">
        <v>2</v>
      </c>
      <c r="H591" s="18" t="str">
        <f t="shared" si="498"/>
        <v>XXX343/2</v>
      </c>
      <c r="I591" s="94" t="s">
        <v>28</v>
      </c>
      <c r="J591" s="83" t="s">
        <v>27</v>
      </c>
      <c r="K591" s="84">
        <v>0.52916666666666667</v>
      </c>
      <c r="L591" s="85">
        <v>0.53055555555555556</v>
      </c>
      <c r="M591" s="86" t="s">
        <v>90</v>
      </c>
      <c r="N591" s="85">
        <v>0.55555555555555558</v>
      </c>
      <c r="O591" s="86" t="s">
        <v>90</v>
      </c>
      <c r="P591" s="18" t="str">
        <f t="shared" si="499"/>
        <v>OK</v>
      </c>
      <c r="Q591" s="17">
        <f t="shared" si="500"/>
        <v>2.5000000000000022E-2</v>
      </c>
      <c r="R591" s="17">
        <f t="shared" si="501"/>
        <v>1.388888888888884E-3</v>
      </c>
      <c r="S591" s="17">
        <f t="shared" si="502"/>
        <v>2.6388888888888906E-2</v>
      </c>
      <c r="T591" s="17">
        <f t="shared" si="503"/>
        <v>0.11875000000000002</v>
      </c>
      <c r="U591" s="18">
        <v>24.7</v>
      </c>
      <c r="V591" s="18">
        <f>INDEX('Počty dní'!F:J,MATCH(E591,'Počty dní'!H:H,0),4)</f>
        <v>47</v>
      </c>
      <c r="W591" s="88">
        <f t="shared" si="505"/>
        <v>1160.8999999999999</v>
      </c>
      <c r="Z591" s="20"/>
      <c r="AA591" s="20"/>
    </row>
    <row r="592" spans="1:27" x14ac:dyDescent="0.25">
      <c r="A592" s="80">
        <v>446</v>
      </c>
      <c r="B592" s="18">
        <v>4146</v>
      </c>
      <c r="C592" s="18" t="s">
        <v>21</v>
      </c>
      <c r="D592" s="18"/>
      <c r="E592" s="81" t="str">
        <f t="shared" si="504"/>
        <v>X</v>
      </c>
      <c r="F592" s="18" t="s">
        <v>103</v>
      </c>
      <c r="G592" s="218">
        <v>15</v>
      </c>
      <c r="H592" s="18" t="str">
        <f t="shared" si="498"/>
        <v>XXX340/15</v>
      </c>
      <c r="I592" s="94" t="s">
        <v>27</v>
      </c>
      <c r="J592" s="83" t="s">
        <v>27</v>
      </c>
      <c r="K592" s="84">
        <v>0.56597222222222221</v>
      </c>
      <c r="L592" s="85">
        <v>0.56805555555555554</v>
      </c>
      <c r="M592" s="86" t="s">
        <v>90</v>
      </c>
      <c r="N592" s="85">
        <v>0.58611111111111114</v>
      </c>
      <c r="O592" s="118" t="s">
        <v>104</v>
      </c>
      <c r="P592" s="18" t="str">
        <f t="shared" si="499"/>
        <v>OK</v>
      </c>
      <c r="Q592" s="17">
        <f t="shared" si="500"/>
        <v>1.8055555555555602E-2</v>
      </c>
      <c r="R592" s="17">
        <f t="shared" si="501"/>
        <v>2.0833333333333259E-3</v>
      </c>
      <c r="S592" s="17">
        <f t="shared" si="502"/>
        <v>2.0138888888888928E-2</v>
      </c>
      <c r="T592" s="17">
        <f t="shared" si="503"/>
        <v>1.041666666666663E-2</v>
      </c>
      <c r="U592" s="18">
        <v>17.100000000000001</v>
      </c>
      <c r="V592" s="18">
        <f>INDEX('Počty dní'!F:J,MATCH(E592,'Počty dní'!H:H,0),4)</f>
        <v>47</v>
      </c>
      <c r="W592" s="88">
        <f t="shared" si="505"/>
        <v>803.7</v>
      </c>
      <c r="Z592" s="20"/>
      <c r="AA592" s="20"/>
    </row>
    <row r="593" spans="1:27" x14ac:dyDescent="0.25">
      <c r="A593" s="80">
        <v>446</v>
      </c>
      <c r="B593" s="18">
        <v>4146</v>
      </c>
      <c r="C593" s="18" t="s">
        <v>21</v>
      </c>
      <c r="D593" s="18"/>
      <c r="E593" s="81" t="str">
        <f t="shared" si="504"/>
        <v>X</v>
      </c>
      <c r="F593" s="18" t="s">
        <v>106</v>
      </c>
      <c r="G593" s="218">
        <v>4</v>
      </c>
      <c r="H593" s="18" t="str">
        <f t="shared" si="498"/>
        <v>XXX341/4</v>
      </c>
      <c r="I593" s="94" t="s">
        <v>28</v>
      </c>
      <c r="J593" s="83" t="s">
        <v>27</v>
      </c>
      <c r="K593" s="84">
        <v>0.58611111111111114</v>
      </c>
      <c r="L593" s="85">
        <v>0.58680555555555558</v>
      </c>
      <c r="M593" s="118" t="s">
        <v>104</v>
      </c>
      <c r="N593" s="85">
        <v>0.58958333333333335</v>
      </c>
      <c r="O593" s="118" t="s">
        <v>108</v>
      </c>
      <c r="P593" s="18" t="str">
        <f t="shared" si="499"/>
        <v>OK</v>
      </c>
      <c r="Q593" s="17">
        <f t="shared" ref="Q593" si="506">IF(ISNUMBER(G593),N593-L593,IF(F593="přejezd",N593-L593,0))</f>
        <v>2.7777777777777679E-3</v>
      </c>
      <c r="R593" s="17">
        <f t="shared" ref="R593" si="507">IF(ISNUMBER(G593),L593-K593,0)</f>
        <v>6.9444444444444198E-4</v>
      </c>
      <c r="S593" s="17">
        <f t="shared" ref="S593" si="508">Q593+R593</f>
        <v>3.4722222222222099E-3</v>
      </c>
      <c r="T593" s="17">
        <f t="shared" ref="T593" si="509">K593-N592</f>
        <v>0</v>
      </c>
      <c r="U593" s="18">
        <v>2.5</v>
      </c>
      <c r="V593" s="18">
        <f>INDEX('Počty dní'!F:J,MATCH(E593,'Počty dní'!H:H,0),4)</f>
        <v>47</v>
      </c>
      <c r="W593" s="88">
        <f t="shared" si="505"/>
        <v>117.5</v>
      </c>
      <c r="Z593" s="20"/>
      <c r="AA593" s="20"/>
    </row>
    <row r="594" spans="1:27" x14ac:dyDescent="0.25">
      <c r="A594" s="80">
        <v>446</v>
      </c>
      <c r="B594" s="18">
        <v>4146</v>
      </c>
      <c r="C594" s="18" t="s">
        <v>21</v>
      </c>
      <c r="D594" s="18"/>
      <c r="E594" s="81" t="str">
        <f t="shared" si="504"/>
        <v>X</v>
      </c>
      <c r="F594" s="18" t="s">
        <v>106</v>
      </c>
      <c r="G594" s="218">
        <v>3</v>
      </c>
      <c r="H594" s="18" t="str">
        <f t="shared" si="498"/>
        <v>XXX341/3</v>
      </c>
      <c r="I594" s="94" t="s">
        <v>28</v>
      </c>
      <c r="J594" s="83" t="s">
        <v>27</v>
      </c>
      <c r="K594" s="84">
        <v>0.58958333333333335</v>
      </c>
      <c r="L594" s="85">
        <v>0.59027777777777779</v>
      </c>
      <c r="M594" s="118" t="s">
        <v>108</v>
      </c>
      <c r="N594" s="85">
        <v>0.61458333333333337</v>
      </c>
      <c r="O594" s="122" t="s">
        <v>105</v>
      </c>
      <c r="P594" s="18" t="str">
        <f t="shared" si="499"/>
        <v>OK</v>
      </c>
      <c r="Q594" s="17">
        <f t="shared" ref="Q594:Q598" si="510">IF(ISNUMBER(G594),N594-L594,IF(F594="přejezd",N594-L594,0))</f>
        <v>2.430555555555558E-2</v>
      </c>
      <c r="R594" s="17">
        <f t="shared" ref="R594:R598" si="511">IF(ISNUMBER(G594),L594-K594,0)</f>
        <v>6.9444444444444198E-4</v>
      </c>
      <c r="S594" s="17">
        <f t="shared" ref="S594:S598" si="512">Q594+R594</f>
        <v>2.5000000000000022E-2</v>
      </c>
      <c r="T594" s="17">
        <f t="shared" ref="T594:T598" si="513">K594-N593</f>
        <v>0</v>
      </c>
      <c r="U594" s="18">
        <v>18.600000000000001</v>
      </c>
      <c r="V594" s="18">
        <f>INDEX('Počty dní'!F:J,MATCH(E594,'Počty dní'!H:H,0),4)</f>
        <v>47</v>
      </c>
      <c r="W594" s="88">
        <f t="shared" si="505"/>
        <v>874.2</v>
      </c>
      <c r="Z594" s="20"/>
      <c r="AA594" s="20"/>
    </row>
    <row r="595" spans="1:27" x14ac:dyDescent="0.25">
      <c r="A595" s="80">
        <v>446</v>
      </c>
      <c r="B595" s="18">
        <v>4146</v>
      </c>
      <c r="C595" s="18" t="s">
        <v>21</v>
      </c>
      <c r="D595" s="18"/>
      <c r="E595" s="81" t="str">
        <f t="shared" si="504"/>
        <v>X</v>
      </c>
      <c r="F595" s="18" t="s">
        <v>103</v>
      </c>
      <c r="G595" s="218">
        <v>18</v>
      </c>
      <c r="H595" s="18" t="str">
        <f t="shared" si="498"/>
        <v>XXX340/18</v>
      </c>
      <c r="I595" s="94" t="s">
        <v>28</v>
      </c>
      <c r="J595" s="83" t="s">
        <v>27</v>
      </c>
      <c r="K595" s="84">
        <v>0.6166666666666667</v>
      </c>
      <c r="L595" s="85">
        <v>0.61805555555555558</v>
      </c>
      <c r="M595" s="118" t="s">
        <v>105</v>
      </c>
      <c r="N595" s="85">
        <v>0.6430555555555556</v>
      </c>
      <c r="O595" s="86" t="s">
        <v>90</v>
      </c>
      <c r="P595" s="18" t="str">
        <f t="shared" si="499"/>
        <v>OK</v>
      </c>
      <c r="Q595" s="17">
        <f t="shared" si="510"/>
        <v>2.5000000000000022E-2</v>
      </c>
      <c r="R595" s="17">
        <f t="shared" si="511"/>
        <v>1.388888888888884E-3</v>
      </c>
      <c r="S595" s="17">
        <f t="shared" si="512"/>
        <v>2.6388888888888906E-2</v>
      </c>
      <c r="T595" s="17">
        <f t="shared" si="513"/>
        <v>2.0833333333333259E-3</v>
      </c>
      <c r="U595" s="18">
        <v>24.4</v>
      </c>
      <c r="V595" s="18">
        <f>INDEX('Počty dní'!F:J,MATCH(E595,'Počty dní'!H:H,0),4)</f>
        <v>47</v>
      </c>
      <c r="W595" s="88">
        <f t="shared" si="505"/>
        <v>1146.8</v>
      </c>
      <c r="Z595" s="20"/>
      <c r="AA595" s="20"/>
    </row>
    <row r="596" spans="1:27" x14ac:dyDescent="0.25">
      <c r="A596" s="80">
        <v>446</v>
      </c>
      <c r="B596" s="18">
        <v>4146</v>
      </c>
      <c r="C596" s="18" t="s">
        <v>21</v>
      </c>
      <c r="D596" s="18"/>
      <c r="E596" s="81" t="str">
        <f t="shared" si="504"/>
        <v>X</v>
      </c>
      <c r="F596" s="18" t="s">
        <v>103</v>
      </c>
      <c r="G596" s="218">
        <v>19</v>
      </c>
      <c r="H596" s="18" t="str">
        <f t="shared" si="498"/>
        <v>XXX340/19</v>
      </c>
      <c r="I596" s="94" t="s">
        <v>28</v>
      </c>
      <c r="J596" s="83" t="s">
        <v>27</v>
      </c>
      <c r="K596" s="84">
        <v>0.64930555555555558</v>
      </c>
      <c r="L596" s="85">
        <v>0.65138888888888891</v>
      </c>
      <c r="M596" s="86" t="s">
        <v>90</v>
      </c>
      <c r="N596" s="85">
        <v>0.6694444444444444</v>
      </c>
      <c r="O596" s="118" t="s">
        <v>104</v>
      </c>
      <c r="P596" s="18" t="str">
        <f t="shared" si="499"/>
        <v>OK</v>
      </c>
      <c r="Q596" s="17">
        <f t="shared" si="510"/>
        <v>1.8055555555555491E-2</v>
      </c>
      <c r="R596" s="17">
        <f t="shared" si="511"/>
        <v>2.0833333333333259E-3</v>
      </c>
      <c r="S596" s="17">
        <f t="shared" si="512"/>
        <v>2.0138888888888817E-2</v>
      </c>
      <c r="T596" s="17">
        <f t="shared" si="513"/>
        <v>6.2499999999999778E-3</v>
      </c>
      <c r="U596" s="18">
        <v>17.100000000000001</v>
      </c>
      <c r="V596" s="18">
        <f>INDEX('Počty dní'!F:J,MATCH(E596,'Počty dní'!H:H,0),4)</f>
        <v>47</v>
      </c>
      <c r="W596" s="88">
        <f t="shared" si="505"/>
        <v>803.7</v>
      </c>
      <c r="Z596" s="20"/>
      <c r="AA596" s="20"/>
    </row>
    <row r="597" spans="1:27" x14ac:dyDescent="0.25">
      <c r="A597" s="80">
        <v>446</v>
      </c>
      <c r="B597" s="18">
        <v>4146</v>
      </c>
      <c r="C597" s="18" t="s">
        <v>21</v>
      </c>
      <c r="D597" s="18"/>
      <c r="E597" s="81" t="str">
        <f t="shared" si="504"/>
        <v>X</v>
      </c>
      <c r="F597" s="18" t="s">
        <v>103</v>
      </c>
      <c r="G597" s="218">
        <v>22</v>
      </c>
      <c r="H597" s="18" t="str">
        <f t="shared" si="498"/>
        <v>XXX340/22</v>
      </c>
      <c r="I597" s="94" t="s">
        <v>28</v>
      </c>
      <c r="J597" s="83" t="s">
        <v>27</v>
      </c>
      <c r="K597" s="84">
        <v>0.70624999999999993</v>
      </c>
      <c r="L597" s="85">
        <v>0.70833333333333337</v>
      </c>
      <c r="M597" s="118" t="s">
        <v>104</v>
      </c>
      <c r="N597" s="85">
        <v>0.72638888888888886</v>
      </c>
      <c r="O597" s="86" t="s">
        <v>90</v>
      </c>
      <c r="P597" s="18" t="str">
        <f t="shared" si="499"/>
        <v>OK</v>
      </c>
      <c r="Q597" s="17">
        <f t="shared" si="510"/>
        <v>1.8055555555555491E-2</v>
      </c>
      <c r="R597" s="17">
        <f t="shared" si="511"/>
        <v>2.083333333333437E-3</v>
      </c>
      <c r="S597" s="17">
        <f t="shared" si="512"/>
        <v>2.0138888888888928E-2</v>
      </c>
      <c r="T597" s="17">
        <f t="shared" si="513"/>
        <v>3.6805555555555536E-2</v>
      </c>
      <c r="U597" s="18">
        <v>17.100000000000001</v>
      </c>
      <c r="V597" s="18">
        <f>INDEX('Počty dní'!F:J,MATCH(E597,'Počty dní'!H:H,0),4)</f>
        <v>47</v>
      </c>
      <c r="W597" s="88">
        <f t="shared" si="505"/>
        <v>803.7</v>
      </c>
      <c r="Z597" s="20"/>
      <c r="AA597" s="20"/>
    </row>
    <row r="598" spans="1:27" ht="15.75" thickBot="1" x14ac:dyDescent="0.3">
      <c r="A598" s="80">
        <v>446</v>
      </c>
      <c r="B598" s="18">
        <v>4146</v>
      </c>
      <c r="C598" s="18" t="s">
        <v>21</v>
      </c>
      <c r="D598" s="18"/>
      <c r="E598" s="81" t="str">
        <f t="shared" si="504"/>
        <v>X</v>
      </c>
      <c r="F598" s="18" t="s">
        <v>103</v>
      </c>
      <c r="G598" s="218">
        <v>23</v>
      </c>
      <c r="H598" s="18" t="str">
        <f t="shared" si="498"/>
        <v>XXX340/23</v>
      </c>
      <c r="I598" s="94" t="s">
        <v>28</v>
      </c>
      <c r="J598" s="83" t="s">
        <v>27</v>
      </c>
      <c r="K598" s="84">
        <v>0.73263888888888884</v>
      </c>
      <c r="L598" s="85">
        <v>0.73472222222222217</v>
      </c>
      <c r="M598" s="86" t="s">
        <v>90</v>
      </c>
      <c r="N598" s="85">
        <v>0.75277777777777777</v>
      </c>
      <c r="O598" s="118" t="s">
        <v>104</v>
      </c>
      <c r="P598" s="18"/>
      <c r="Q598" s="17">
        <f t="shared" si="510"/>
        <v>1.8055555555555602E-2</v>
      </c>
      <c r="R598" s="17">
        <f t="shared" si="511"/>
        <v>2.0833333333333259E-3</v>
      </c>
      <c r="S598" s="17">
        <f t="shared" si="512"/>
        <v>2.0138888888888928E-2</v>
      </c>
      <c r="T598" s="17">
        <f t="shared" si="513"/>
        <v>6.2499999999999778E-3</v>
      </c>
      <c r="U598" s="18">
        <v>17.100000000000001</v>
      </c>
      <c r="V598" s="18">
        <f>INDEX('Počty dní'!F:J,MATCH(E598,'Počty dní'!H:H,0),4)</f>
        <v>47</v>
      </c>
      <c r="W598" s="88">
        <f t="shared" si="505"/>
        <v>803.7</v>
      </c>
      <c r="Z598" s="20"/>
      <c r="AA598" s="20"/>
    </row>
    <row r="599" spans="1:27" ht="15.75" thickBot="1" x14ac:dyDescent="0.3">
      <c r="A599" s="69" t="str">
        <f ca="1">CONCATENATE(INDIRECT("R[-3]C[0]",FALSE),"celkem")</f>
        <v>446celkem</v>
      </c>
      <c r="B599" s="37"/>
      <c r="C599" s="37" t="str">
        <f ca="1">INDIRECT("R[-1]C[12]",FALSE)</f>
        <v>Studená,,ul.1.máje aut.st.</v>
      </c>
      <c r="D599" s="38"/>
      <c r="E599" s="37"/>
      <c r="F599" s="38"/>
      <c r="G599" s="219"/>
      <c r="H599" s="39"/>
      <c r="I599" s="40"/>
      <c r="J599" s="41" t="str">
        <f ca="1">INDIRECT("R[-2]C[0]",FALSE)</f>
        <v>V</v>
      </c>
      <c r="K599" s="42"/>
      <c r="L599" s="59"/>
      <c r="M599" s="43"/>
      <c r="N599" s="59"/>
      <c r="O599" s="44"/>
      <c r="P599" s="37"/>
      <c r="Q599" s="45">
        <f>SUM(Q588:Q598)</f>
        <v>0.23819444444444449</v>
      </c>
      <c r="R599" s="45">
        <f>SUM(R588:R598)</f>
        <v>1.8750000000000044E-2</v>
      </c>
      <c r="S599" s="45">
        <f>SUM(S588:S598)</f>
        <v>0.25694444444444453</v>
      </c>
      <c r="T599" s="45">
        <f>SUM(T588:T598)</f>
        <v>0.31041666666666656</v>
      </c>
      <c r="U599" s="46">
        <f>SUM(U588:U598)</f>
        <v>227.29999999999998</v>
      </c>
      <c r="V599" s="47"/>
      <c r="W599" s="48">
        <f>SUM(W588:W598)</f>
        <v>10683.1</v>
      </c>
      <c r="Z599" s="20"/>
      <c r="AA599" s="20"/>
    </row>
    <row r="600" spans="1:27" x14ac:dyDescent="0.25">
      <c r="A600" s="70"/>
      <c r="D600" s="49"/>
      <c r="F600" s="49"/>
      <c r="H600" s="50"/>
      <c r="I600" s="51"/>
      <c r="J600" s="52"/>
      <c r="K600" s="53"/>
      <c r="L600" s="60"/>
      <c r="M600" s="54"/>
      <c r="N600" s="60"/>
      <c r="O600" s="55"/>
      <c r="Q600" s="56"/>
      <c r="R600" s="56"/>
      <c r="S600" s="56"/>
      <c r="T600" s="56"/>
      <c r="U600" s="53"/>
      <c r="W600" s="53"/>
      <c r="Z600" s="20"/>
      <c r="AA600" s="20"/>
    </row>
    <row r="601" spans="1:27" ht="15.75" thickBot="1" x14ac:dyDescent="0.3">
      <c r="Z601" s="20"/>
      <c r="AA601" s="20"/>
    </row>
    <row r="602" spans="1:27" x14ac:dyDescent="0.25">
      <c r="A602" s="72">
        <v>447</v>
      </c>
      <c r="B602" s="57">
        <v>4147</v>
      </c>
      <c r="C602" s="57" t="s">
        <v>21</v>
      </c>
      <c r="D602" s="57"/>
      <c r="E602" s="73" t="str">
        <f t="shared" ref="E602:E611" si="514">CONCATENATE(C602,D602)</f>
        <v>X</v>
      </c>
      <c r="F602" s="57" t="s">
        <v>100</v>
      </c>
      <c r="G602" s="217">
        <v>1</v>
      </c>
      <c r="H602" s="57" t="str">
        <f t="shared" ref="H602:H611" si="515">CONCATENATE(F602,"/",G602)</f>
        <v>XXX404/1</v>
      </c>
      <c r="I602" s="93" t="s">
        <v>28</v>
      </c>
      <c r="J602" s="75" t="s">
        <v>28</v>
      </c>
      <c r="K602" s="76">
        <v>0.17500000000000002</v>
      </c>
      <c r="L602" s="77">
        <v>0.17708333333333334</v>
      </c>
      <c r="M602" s="78" t="s">
        <v>101</v>
      </c>
      <c r="N602" s="77">
        <v>0.1875</v>
      </c>
      <c r="O602" s="78" t="s">
        <v>49</v>
      </c>
      <c r="P602" s="57" t="str">
        <f t="shared" ref="P602:P610" si="516">IF(M603=O602,"OK","POZOR")</f>
        <v>OK</v>
      </c>
      <c r="Q602" s="58">
        <f t="shared" ref="Q602:Q611" si="517">IF(ISNUMBER(G602),N602-L602,IF(F602="přejezd",N602-L602,0))</f>
        <v>1.0416666666666657E-2</v>
      </c>
      <c r="R602" s="58">
        <f t="shared" ref="R602:R611" si="518">IF(ISNUMBER(G602),L602-K602,0)</f>
        <v>2.0833333333333259E-3</v>
      </c>
      <c r="S602" s="58">
        <f t="shared" ref="S602:S611" si="519">Q602+R602</f>
        <v>1.2499999999999983E-2</v>
      </c>
      <c r="T602" s="58"/>
      <c r="U602" s="57">
        <v>9</v>
      </c>
      <c r="V602" s="57">
        <f>INDEX('Počty dní'!F:J,MATCH(E602,'Počty dní'!H:H,0),4)</f>
        <v>47</v>
      </c>
      <c r="W602" s="79">
        <f t="shared" ref="W602:W611" si="520">V602*U602</f>
        <v>423</v>
      </c>
      <c r="Z602" s="20"/>
      <c r="AA602" s="20"/>
    </row>
    <row r="603" spans="1:27" x14ac:dyDescent="0.25">
      <c r="A603" s="80">
        <v>447</v>
      </c>
      <c r="B603" s="18">
        <v>4147</v>
      </c>
      <c r="C603" s="18" t="s">
        <v>21</v>
      </c>
      <c r="D603" s="18"/>
      <c r="E603" s="81" t="str">
        <f t="shared" si="514"/>
        <v>X</v>
      </c>
      <c r="F603" s="18" t="s">
        <v>100</v>
      </c>
      <c r="G603" s="218">
        <v>2</v>
      </c>
      <c r="H603" s="18" t="str">
        <f t="shared" si="515"/>
        <v>XXX404/2</v>
      </c>
      <c r="I603" s="94" t="s">
        <v>28</v>
      </c>
      <c r="J603" s="83" t="s">
        <v>28</v>
      </c>
      <c r="K603" s="84">
        <v>0.19652777777777777</v>
      </c>
      <c r="L603" s="85">
        <v>0.19791666666666666</v>
      </c>
      <c r="M603" s="86" t="s">
        <v>49</v>
      </c>
      <c r="N603" s="85">
        <v>0.22222222222222221</v>
      </c>
      <c r="O603" s="86" t="s">
        <v>90</v>
      </c>
      <c r="P603" s="18" t="str">
        <f t="shared" si="516"/>
        <v>OK</v>
      </c>
      <c r="Q603" s="17">
        <f t="shared" si="517"/>
        <v>2.4305555555555552E-2</v>
      </c>
      <c r="R603" s="17">
        <f t="shared" si="518"/>
        <v>1.388888888888884E-3</v>
      </c>
      <c r="S603" s="17">
        <f t="shared" si="519"/>
        <v>2.5694444444444436E-2</v>
      </c>
      <c r="T603" s="17">
        <f t="shared" ref="T603:T611" si="521">K603-N602</f>
        <v>9.0277777777777735E-3</v>
      </c>
      <c r="U603" s="18">
        <v>22.6</v>
      </c>
      <c r="V603" s="18">
        <f>INDEX('Počty dní'!F:J,MATCH(E603,'Počty dní'!H:H,0),4)</f>
        <v>47</v>
      </c>
      <c r="W603" s="88">
        <f t="shared" si="520"/>
        <v>1062.2</v>
      </c>
      <c r="Z603" s="20"/>
      <c r="AA603" s="20"/>
    </row>
    <row r="604" spans="1:27" x14ac:dyDescent="0.25">
      <c r="A604" s="80">
        <v>447</v>
      </c>
      <c r="B604" s="18">
        <v>4147</v>
      </c>
      <c r="C604" s="18" t="s">
        <v>21</v>
      </c>
      <c r="D604" s="18"/>
      <c r="E604" s="81" t="str">
        <f t="shared" si="514"/>
        <v>X</v>
      </c>
      <c r="F604" s="18" t="s">
        <v>100</v>
      </c>
      <c r="G604" s="218">
        <v>3</v>
      </c>
      <c r="H604" s="18" t="str">
        <f t="shared" si="515"/>
        <v>XXX404/3</v>
      </c>
      <c r="I604" s="94" t="s">
        <v>28</v>
      </c>
      <c r="J604" s="83" t="s">
        <v>28</v>
      </c>
      <c r="K604" s="84">
        <v>0.24652777777777779</v>
      </c>
      <c r="L604" s="85">
        <v>0.24791666666666667</v>
      </c>
      <c r="M604" s="86" t="s">
        <v>90</v>
      </c>
      <c r="N604" s="85">
        <v>0.26250000000000001</v>
      </c>
      <c r="O604" s="86" t="s">
        <v>102</v>
      </c>
      <c r="P604" s="18" t="str">
        <f t="shared" si="516"/>
        <v>OK</v>
      </c>
      <c r="Q604" s="17">
        <f t="shared" si="517"/>
        <v>1.4583333333333337E-2</v>
      </c>
      <c r="R604" s="17">
        <f t="shared" si="518"/>
        <v>1.388888888888884E-3</v>
      </c>
      <c r="S604" s="17">
        <f t="shared" si="519"/>
        <v>1.5972222222222221E-2</v>
      </c>
      <c r="T604" s="17">
        <f t="shared" si="521"/>
        <v>2.430555555555558E-2</v>
      </c>
      <c r="U604" s="18">
        <v>15.3</v>
      </c>
      <c r="V604" s="18">
        <f>INDEX('Počty dní'!F:J,MATCH(E604,'Počty dní'!H:H,0),4)</f>
        <v>47</v>
      </c>
      <c r="W604" s="88">
        <f t="shared" si="520"/>
        <v>719.1</v>
      </c>
      <c r="Z604" s="20"/>
      <c r="AA604" s="20"/>
    </row>
    <row r="605" spans="1:27" x14ac:dyDescent="0.25">
      <c r="A605" s="80">
        <v>447</v>
      </c>
      <c r="B605" s="18">
        <v>4147</v>
      </c>
      <c r="C605" s="18" t="s">
        <v>21</v>
      </c>
      <c r="D605" s="18"/>
      <c r="E605" s="81" t="str">
        <f t="shared" si="514"/>
        <v>X</v>
      </c>
      <c r="F605" s="18" t="s">
        <v>100</v>
      </c>
      <c r="G605" s="218">
        <v>4</v>
      </c>
      <c r="H605" s="18" t="str">
        <f t="shared" si="515"/>
        <v>XXX404/4</v>
      </c>
      <c r="I605" s="94" t="s">
        <v>28</v>
      </c>
      <c r="J605" s="83" t="s">
        <v>28</v>
      </c>
      <c r="K605" s="84">
        <v>0.2673611111111111</v>
      </c>
      <c r="L605" s="85">
        <v>0.26874999999999999</v>
      </c>
      <c r="M605" s="86" t="s">
        <v>102</v>
      </c>
      <c r="N605" s="85">
        <v>0.28472222222222221</v>
      </c>
      <c r="O605" s="86" t="s">
        <v>90</v>
      </c>
      <c r="P605" s="18" t="str">
        <f t="shared" si="516"/>
        <v>OK</v>
      </c>
      <c r="Q605" s="17">
        <f t="shared" si="517"/>
        <v>1.5972222222222221E-2</v>
      </c>
      <c r="R605" s="17">
        <f t="shared" si="518"/>
        <v>1.388888888888884E-3</v>
      </c>
      <c r="S605" s="17">
        <f t="shared" si="519"/>
        <v>1.7361111111111105E-2</v>
      </c>
      <c r="T605" s="17">
        <f t="shared" si="521"/>
        <v>4.8611111111110938E-3</v>
      </c>
      <c r="U605" s="18">
        <v>15.3</v>
      </c>
      <c r="V605" s="18">
        <f>INDEX('Počty dní'!F:J,MATCH(E605,'Počty dní'!H:H,0),4)</f>
        <v>47</v>
      </c>
      <c r="W605" s="88">
        <f t="shared" si="520"/>
        <v>719.1</v>
      </c>
      <c r="Z605" s="20"/>
      <c r="AA605" s="20"/>
    </row>
    <row r="606" spans="1:27" x14ac:dyDescent="0.25">
      <c r="A606" s="80">
        <v>447</v>
      </c>
      <c r="B606" s="18">
        <v>4147</v>
      </c>
      <c r="C606" s="18" t="s">
        <v>21</v>
      </c>
      <c r="D606" s="18"/>
      <c r="E606" s="81" t="str">
        <f t="shared" si="514"/>
        <v>X</v>
      </c>
      <c r="F606" s="18" t="s">
        <v>124</v>
      </c>
      <c r="G606" s="218">
        <v>1</v>
      </c>
      <c r="H606" s="18" t="str">
        <f t="shared" si="515"/>
        <v>XXX343/1</v>
      </c>
      <c r="I606" s="94" t="s">
        <v>28</v>
      </c>
      <c r="J606" s="83" t="s">
        <v>28</v>
      </c>
      <c r="K606" s="84">
        <v>0.28680555555555554</v>
      </c>
      <c r="L606" s="85">
        <v>0.28819444444444448</v>
      </c>
      <c r="M606" s="86" t="s">
        <v>90</v>
      </c>
      <c r="N606" s="85">
        <v>0.31666666666666665</v>
      </c>
      <c r="O606" s="86" t="s">
        <v>90</v>
      </c>
      <c r="P606" s="18" t="str">
        <f t="shared" si="516"/>
        <v>OK</v>
      </c>
      <c r="Q606" s="17">
        <f t="shared" si="517"/>
        <v>2.8472222222222177E-2</v>
      </c>
      <c r="R606" s="17">
        <f t="shared" si="518"/>
        <v>1.3888888888889395E-3</v>
      </c>
      <c r="S606" s="17">
        <f t="shared" si="519"/>
        <v>2.9861111111111116E-2</v>
      </c>
      <c r="T606" s="17">
        <f t="shared" si="521"/>
        <v>2.0833333333333259E-3</v>
      </c>
      <c r="U606" s="18">
        <v>24.7</v>
      </c>
      <c r="V606" s="18">
        <f>INDEX('Počty dní'!F:J,MATCH(E606,'Počty dní'!H:H,0),4)</f>
        <v>47</v>
      </c>
      <c r="W606" s="88">
        <f t="shared" si="520"/>
        <v>1160.8999999999999</v>
      </c>
      <c r="Z606" s="20"/>
      <c r="AA606" s="20"/>
    </row>
    <row r="607" spans="1:27" x14ac:dyDescent="0.25">
      <c r="A607" s="80">
        <v>447</v>
      </c>
      <c r="B607" s="18">
        <v>4147</v>
      </c>
      <c r="C607" s="18" t="s">
        <v>21</v>
      </c>
      <c r="D607" s="18"/>
      <c r="E607" s="81" t="str">
        <f t="shared" si="514"/>
        <v>X</v>
      </c>
      <c r="F607" s="18" t="s">
        <v>109</v>
      </c>
      <c r="G607" s="218">
        <v>8</v>
      </c>
      <c r="H607" s="18" t="str">
        <f t="shared" si="515"/>
        <v>XXX350/8</v>
      </c>
      <c r="I607" s="94" t="s">
        <v>28</v>
      </c>
      <c r="J607" s="83" t="s">
        <v>28</v>
      </c>
      <c r="K607" s="84">
        <v>0.3354166666666667</v>
      </c>
      <c r="L607" s="85">
        <v>0.33680555555555558</v>
      </c>
      <c r="M607" s="86" t="s">
        <v>90</v>
      </c>
      <c r="N607" s="85">
        <v>0.37222222222222223</v>
      </c>
      <c r="O607" s="86" t="s">
        <v>110</v>
      </c>
      <c r="P607" s="18" t="str">
        <f t="shared" si="516"/>
        <v>OK</v>
      </c>
      <c r="Q607" s="17">
        <f t="shared" si="517"/>
        <v>3.5416666666666652E-2</v>
      </c>
      <c r="R607" s="17">
        <f t="shared" si="518"/>
        <v>1.388888888888884E-3</v>
      </c>
      <c r="S607" s="17">
        <f t="shared" si="519"/>
        <v>3.6805555555555536E-2</v>
      </c>
      <c r="T607" s="17">
        <f t="shared" si="521"/>
        <v>1.8750000000000044E-2</v>
      </c>
      <c r="U607" s="18">
        <v>35.799999999999997</v>
      </c>
      <c r="V607" s="18">
        <f>INDEX('Počty dní'!F:J,MATCH(E607,'Počty dní'!H:H,0),4)</f>
        <v>47</v>
      </c>
      <c r="W607" s="88">
        <f t="shared" si="520"/>
        <v>1682.6</v>
      </c>
      <c r="Z607" s="20"/>
      <c r="AA607" s="20"/>
    </row>
    <row r="608" spans="1:27" x14ac:dyDescent="0.25">
      <c r="A608" s="80">
        <v>447</v>
      </c>
      <c r="B608" s="18">
        <v>4147</v>
      </c>
      <c r="C608" s="18" t="s">
        <v>21</v>
      </c>
      <c r="D608" s="18"/>
      <c r="E608" s="81" t="str">
        <f t="shared" si="514"/>
        <v>X</v>
      </c>
      <c r="F608" s="18" t="s">
        <v>109</v>
      </c>
      <c r="G608" s="218">
        <v>9</v>
      </c>
      <c r="H608" s="18" t="str">
        <f t="shared" si="515"/>
        <v>XXX350/9</v>
      </c>
      <c r="I608" s="94" t="s">
        <v>28</v>
      </c>
      <c r="J608" s="83" t="s">
        <v>28</v>
      </c>
      <c r="K608" s="84">
        <v>0.53888888888888886</v>
      </c>
      <c r="L608" s="85">
        <v>0.54166666666666663</v>
      </c>
      <c r="M608" s="86" t="s">
        <v>110</v>
      </c>
      <c r="N608" s="85">
        <v>0.5805555555555556</v>
      </c>
      <c r="O608" s="86" t="s">
        <v>91</v>
      </c>
      <c r="P608" s="18" t="str">
        <f t="shared" si="516"/>
        <v>OK</v>
      </c>
      <c r="Q608" s="17">
        <f t="shared" si="517"/>
        <v>3.8888888888888973E-2</v>
      </c>
      <c r="R608" s="17">
        <f t="shared" si="518"/>
        <v>2.7777777777777679E-3</v>
      </c>
      <c r="S608" s="17">
        <f t="shared" si="519"/>
        <v>4.1666666666666741E-2</v>
      </c>
      <c r="T608" s="17">
        <f t="shared" si="521"/>
        <v>0.16666666666666663</v>
      </c>
      <c r="U608" s="18">
        <v>39.299999999999997</v>
      </c>
      <c r="V608" s="18">
        <f>INDEX('Počty dní'!F:J,MATCH(E608,'Počty dní'!H:H,0),4)</f>
        <v>47</v>
      </c>
      <c r="W608" s="88">
        <f t="shared" si="520"/>
        <v>1847.1</v>
      </c>
      <c r="Z608" s="20"/>
      <c r="AA608" s="20"/>
    </row>
    <row r="609" spans="1:27" x14ac:dyDescent="0.25">
      <c r="A609" s="80">
        <v>447</v>
      </c>
      <c r="B609" s="18">
        <v>4147</v>
      </c>
      <c r="C609" s="18" t="s">
        <v>21</v>
      </c>
      <c r="D609" s="18"/>
      <c r="E609" s="81" t="str">
        <f t="shared" ref="E609" si="522">CONCATENATE(C609,D609)</f>
        <v>X</v>
      </c>
      <c r="F609" s="18" t="s">
        <v>33</v>
      </c>
      <c r="G609" s="218"/>
      <c r="H609" s="18" t="str">
        <f t="shared" ref="H609" si="523">CONCATENATE(F609,"/",G609)</f>
        <v>přejezd/</v>
      </c>
      <c r="I609" s="94" t="s">
        <v>28</v>
      </c>
      <c r="J609" s="83" t="s">
        <v>28</v>
      </c>
      <c r="K609" s="84">
        <v>0.5805555555555556</v>
      </c>
      <c r="L609" s="85">
        <v>0.5805555555555556</v>
      </c>
      <c r="M609" s="86" t="s">
        <v>91</v>
      </c>
      <c r="N609" s="85">
        <v>0.58472222222222225</v>
      </c>
      <c r="O609" s="86" t="s">
        <v>90</v>
      </c>
      <c r="P609" s="18" t="str">
        <f t="shared" si="516"/>
        <v>OK</v>
      </c>
      <c r="Q609" s="17">
        <f t="shared" si="517"/>
        <v>4.1666666666666519E-3</v>
      </c>
      <c r="R609" s="17">
        <f t="shared" si="518"/>
        <v>0</v>
      </c>
      <c r="S609" s="17">
        <f t="shared" si="519"/>
        <v>4.1666666666666519E-3</v>
      </c>
      <c r="T609" s="17">
        <f t="shared" si="521"/>
        <v>0</v>
      </c>
      <c r="U609" s="18">
        <v>0</v>
      </c>
      <c r="V609" s="18">
        <f>INDEX('Počty dní'!F:J,MATCH(E609,'Počty dní'!H:H,0),4)</f>
        <v>47</v>
      </c>
      <c r="W609" s="88">
        <f t="shared" ref="W609" si="524">V609*U609</f>
        <v>0</v>
      </c>
      <c r="Z609" s="20"/>
      <c r="AA609" s="20"/>
    </row>
    <row r="610" spans="1:27" x14ac:dyDescent="0.25">
      <c r="A610" s="80">
        <v>447</v>
      </c>
      <c r="B610" s="18">
        <v>4147</v>
      </c>
      <c r="C610" s="18" t="s">
        <v>21</v>
      </c>
      <c r="D610" s="18"/>
      <c r="E610" s="81" t="str">
        <f t="shared" si="514"/>
        <v>X</v>
      </c>
      <c r="F610" s="18" t="s">
        <v>100</v>
      </c>
      <c r="G610" s="218">
        <v>11</v>
      </c>
      <c r="H610" s="18" t="str">
        <f t="shared" si="515"/>
        <v>XXX404/11</v>
      </c>
      <c r="I610" s="94" t="s">
        <v>28</v>
      </c>
      <c r="J610" s="83" t="s">
        <v>28</v>
      </c>
      <c r="K610" s="84">
        <v>0.62291666666666667</v>
      </c>
      <c r="L610" s="85">
        <v>0.625</v>
      </c>
      <c r="M610" s="86" t="s">
        <v>90</v>
      </c>
      <c r="N610" s="85">
        <v>0.6479166666666667</v>
      </c>
      <c r="O610" s="86" t="s">
        <v>49</v>
      </c>
      <c r="P610" s="18" t="str">
        <f t="shared" si="516"/>
        <v>OK</v>
      </c>
      <c r="Q610" s="17">
        <f t="shared" si="517"/>
        <v>2.2916666666666696E-2</v>
      </c>
      <c r="R610" s="17">
        <f t="shared" si="518"/>
        <v>2.0833333333333259E-3</v>
      </c>
      <c r="S610" s="17">
        <f t="shared" si="519"/>
        <v>2.5000000000000022E-2</v>
      </c>
      <c r="T610" s="17">
        <f t="shared" si="521"/>
        <v>3.819444444444442E-2</v>
      </c>
      <c r="U610" s="18">
        <v>22.6</v>
      </c>
      <c r="V610" s="18">
        <f>INDEX('Počty dní'!F:J,MATCH(E610,'Počty dní'!H:H,0),4)</f>
        <v>47</v>
      </c>
      <c r="W610" s="88">
        <f t="shared" si="520"/>
        <v>1062.2</v>
      </c>
      <c r="Z610" s="20"/>
      <c r="AA610" s="20"/>
    </row>
    <row r="611" spans="1:27" ht="15.75" thickBot="1" x14ac:dyDescent="0.3">
      <c r="A611" s="80">
        <v>447</v>
      </c>
      <c r="B611" s="18">
        <v>4147</v>
      </c>
      <c r="C611" s="18" t="s">
        <v>21</v>
      </c>
      <c r="D611" s="18"/>
      <c r="E611" s="81" t="str">
        <f t="shared" si="514"/>
        <v>X</v>
      </c>
      <c r="F611" s="18" t="s">
        <v>100</v>
      </c>
      <c r="G611" s="218">
        <v>10</v>
      </c>
      <c r="H611" s="18" t="str">
        <f t="shared" si="515"/>
        <v>XXX404/10</v>
      </c>
      <c r="I611" s="94" t="s">
        <v>28</v>
      </c>
      <c r="J611" s="83" t="s">
        <v>28</v>
      </c>
      <c r="K611" s="84">
        <v>0.65138888888888891</v>
      </c>
      <c r="L611" s="85">
        <v>0.65277777777777779</v>
      </c>
      <c r="M611" s="86" t="s">
        <v>49</v>
      </c>
      <c r="N611" s="85">
        <v>0.66666666666666663</v>
      </c>
      <c r="O611" s="86" t="s">
        <v>101</v>
      </c>
      <c r="P611" s="18"/>
      <c r="Q611" s="17">
        <f t="shared" si="517"/>
        <v>1.388888888888884E-2</v>
      </c>
      <c r="R611" s="17">
        <f t="shared" si="518"/>
        <v>1.388888888888884E-3</v>
      </c>
      <c r="S611" s="17">
        <f t="shared" si="519"/>
        <v>1.5277777777777724E-2</v>
      </c>
      <c r="T611" s="17">
        <f t="shared" si="521"/>
        <v>3.4722222222222099E-3</v>
      </c>
      <c r="U611" s="18">
        <v>12.9</v>
      </c>
      <c r="V611" s="18">
        <f>INDEX('Počty dní'!F:J,MATCH(E611,'Počty dní'!H:H,0),4)</f>
        <v>47</v>
      </c>
      <c r="W611" s="88">
        <f t="shared" si="520"/>
        <v>606.30000000000007</v>
      </c>
      <c r="Z611" s="20"/>
      <c r="AA611" s="20"/>
    </row>
    <row r="612" spans="1:27" ht="15.75" thickBot="1" x14ac:dyDescent="0.3">
      <c r="A612" s="69" t="str">
        <f ca="1">CONCATENATE(INDIRECT("R[-3]C[0]",FALSE),"celkem")</f>
        <v>447celkem</v>
      </c>
      <c r="B612" s="37"/>
      <c r="C612" s="37" t="str">
        <f ca="1">INDIRECT("R[-1]C[12]",FALSE)</f>
        <v>Nová Říše,,nám.</v>
      </c>
      <c r="D612" s="38"/>
      <c r="E612" s="37"/>
      <c r="F612" s="38"/>
      <c r="G612" s="219"/>
      <c r="H612" s="39"/>
      <c r="I612" s="40"/>
      <c r="J612" s="41" t="str">
        <f ca="1">INDIRECT("R[-2]C[0]",FALSE)</f>
        <v>S</v>
      </c>
      <c r="K612" s="42"/>
      <c r="L612" s="59"/>
      <c r="M612" s="43"/>
      <c r="N612" s="59"/>
      <c r="O612" s="44"/>
      <c r="P612" s="37"/>
      <c r="Q612" s="45">
        <f>SUM(Q602:Q611)</f>
        <v>0.20902777777777776</v>
      </c>
      <c r="R612" s="45">
        <f>SUM(R602:R611)</f>
        <v>1.5277777777777779E-2</v>
      </c>
      <c r="S612" s="45">
        <f>SUM(S602:S611)</f>
        <v>0.22430555555555554</v>
      </c>
      <c r="T612" s="45">
        <f>SUM(T602:T611)</f>
        <v>0.26736111111111105</v>
      </c>
      <c r="U612" s="46">
        <f>SUM(U602:U611)</f>
        <v>197.5</v>
      </c>
      <c r="V612" s="47"/>
      <c r="W612" s="48">
        <f>SUM(W602:W611)</f>
        <v>9282.5</v>
      </c>
      <c r="Z612" s="20"/>
      <c r="AA612" s="20"/>
    </row>
    <row r="613" spans="1:27" x14ac:dyDescent="0.25">
      <c r="A613" s="70"/>
      <c r="D613" s="49"/>
      <c r="F613" s="49"/>
      <c r="H613" s="50"/>
      <c r="I613" s="51"/>
      <c r="J613" s="52"/>
      <c r="K613" s="53"/>
      <c r="L613" s="60"/>
      <c r="M613" s="54"/>
      <c r="N613" s="60"/>
      <c r="O613" s="55"/>
      <c r="Q613" s="56"/>
      <c r="R613" s="56"/>
      <c r="S613" s="56"/>
      <c r="T613" s="56"/>
      <c r="U613" s="53"/>
      <c r="W613" s="53"/>
      <c r="Z613" s="20"/>
      <c r="AA613" s="20"/>
    </row>
    <row r="614" spans="1:27" ht="15.75" thickBot="1" x14ac:dyDescent="0.3">
      <c r="Z614" s="20"/>
      <c r="AA614" s="20"/>
    </row>
    <row r="615" spans="1:27" x14ac:dyDescent="0.25">
      <c r="A615" s="72">
        <v>448</v>
      </c>
      <c r="B615" s="57">
        <v>4148</v>
      </c>
      <c r="C615" s="57" t="s">
        <v>21</v>
      </c>
      <c r="D615" s="57"/>
      <c r="E615" s="73" t="str">
        <f>CONCATENATE(C615,D615)</f>
        <v>X</v>
      </c>
      <c r="F615" s="57" t="s">
        <v>117</v>
      </c>
      <c r="G615" s="217">
        <v>2</v>
      </c>
      <c r="H615" s="57" t="str">
        <f>CONCATENATE(F615,"/",G615)</f>
        <v>XXX403/2</v>
      </c>
      <c r="I615" s="93" t="s">
        <v>27</v>
      </c>
      <c r="J615" s="75" t="s">
        <v>27</v>
      </c>
      <c r="K615" s="76">
        <v>0.16805555555555554</v>
      </c>
      <c r="L615" s="77">
        <v>0.17013888888888887</v>
      </c>
      <c r="M615" s="78" t="s">
        <v>101</v>
      </c>
      <c r="N615" s="77">
        <v>0.21111111111111111</v>
      </c>
      <c r="O615" s="78" t="s">
        <v>26</v>
      </c>
      <c r="P615" s="57" t="str">
        <f t="shared" ref="P615:P619" si="525">IF(M616=O615,"OK","POZOR")</f>
        <v>OK</v>
      </c>
      <c r="Q615" s="58">
        <f t="shared" ref="Q615:Q620" si="526">IF(ISNUMBER(G615),N615-L615,IF(F615="přejezd",N615-L615,0))</f>
        <v>4.0972222222222243E-2</v>
      </c>
      <c r="R615" s="58">
        <f t="shared" ref="R615:R620" si="527">IF(ISNUMBER(G615),L615-K615,0)</f>
        <v>2.0833333333333259E-3</v>
      </c>
      <c r="S615" s="58">
        <f t="shared" ref="S615:S620" si="528">Q615+R615</f>
        <v>4.3055555555555569E-2</v>
      </c>
      <c r="T615" s="58"/>
      <c r="U615" s="57">
        <v>40.5</v>
      </c>
      <c r="V615" s="57">
        <f>INDEX('Počty dní'!F:J,MATCH(E615,'Počty dní'!H:H,0),4)</f>
        <v>47</v>
      </c>
      <c r="W615" s="79">
        <f>V615*U615</f>
        <v>1903.5</v>
      </c>
      <c r="Z615" s="20"/>
      <c r="AA615" s="20"/>
    </row>
    <row r="616" spans="1:27" x14ac:dyDescent="0.25">
      <c r="A616" s="80">
        <v>448</v>
      </c>
      <c r="B616" s="18">
        <v>4148</v>
      </c>
      <c r="C616" s="18" t="s">
        <v>21</v>
      </c>
      <c r="D616" s="18"/>
      <c r="E616" s="81" t="str">
        <f t="shared" ref="E616:E632" si="529">CONCATENATE(C616,D616)</f>
        <v>X</v>
      </c>
      <c r="F616" s="18" t="s">
        <v>117</v>
      </c>
      <c r="G616" s="218">
        <v>1</v>
      </c>
      <c r="H616" s="18" t="str">
        <f t="shared" ref="H616:H632" si="530">CONCATENATE(F616,"/",G616)</f>
        <v>XXX403/1</v>
      </c>
      <c r="I616" s="94" t="s">
        <v>28</v>
      </c>
      <c r="J616" s="83" t="s">
        <v>27</v>
      </c>
      <c r="K616" s="84">
        <v>0.21527777777777779</v>
      </c>
      <c r="L616" s="85">
        <v>0.21736111111111112</v>
      </c>
      <c r="M616" s="86" t="s">
        <v>26</v>
      </c>
      <c r="N616" s="85">
        <v>0.25</v>
      </c>
      <c r="O616" s="86" t="s">
        <v>101</v>
      </c>
      <c r="P616" s="18" t="str">
        <f t="shared" si="525"/>
        <v>OK</v>
      </c>
      <c r="Q616" s="17">
        <f t="shared" si="526"/>
        <v>3.2638888888888884E-2</v>
      </c>
      <c r="R616" s="17">
        <f t="shared" si="527"/>
        <v>2.0833333333333259E-3</v>
      </c>
      <c r="S616" s="17">
        <f t="shared" si="528"/>
        <v>3.472222222222221E-2</v>
      </c>
      <c r="T616" s="17">
        <f t="shared" ref="T616:T620" si="531">K616-N615</f>
        <v>4.1666666666666796E-3</v>
      </c>
      <c r="U616" s="18">
        <v>32.9</v>
      </c>
      <c r="V616" s="18">
        <f>INDEX('Počty dní'!F:J,MATCH(E616,'Počty dní'!H:H,0),4)</f>
        <v>47</v>
      </c>
      <c r="W616" s="88">
        <f t="shared" ref="W616:W632" si="532">V616*U616</f>
        <v>1546.3</v>
      </c>
      <c r="Z616" s="20"/>
      <c r="AA616" s="20"/>
    </row>
    <row r="617" spans="1:27" x14ac:dyDescent="0.25">
      <c r="A617" s="80">
        <v>448</v>
      </c>
      <c r="B617" s="18">
        <v>4148</v>
      </c>
      <c r="C617" s="18" t="s">
        <v>21</v>
      </c>
      <c r="D617" s="18"/>
      <c r="E617" s="81" t="str">
        <f t="shared" si="529"/>
        <v>X</v>
      </c>
      <c r="F617" s="18" t="s">
        <v>117</v>
      </c>
      <c r="G617" s="218">
        <v>8</v>
      </c>
      <c r="H617" s="18" t="str">
        <f t="shared" si="530"/>
        <v>XXX403/8</v>
      </c>
      <c r="I617" s="94" t="s">
        <v>27</v>
      </c>
      <c r="J617" s="83" t="s">
        <v>27</v>
      </c>
      <c r="K617" s="84">
        <v>0.27430555555555552</v>
      </c>
      <c r="L617" s="85">
        <v>0.27777777777777779</v>
      </c>
      <c r="M617" s="86" t="s">
        <v>101</v>
      </c>
      <c r="N617" s="85">
        <v>0.31111111111111112</v>
      </c>
      <c r="O617" s="86" t="s">
        <v>26</v>
      </c>
      <c r="P617" s="18" t="str">
        <f t="shared" si="525"/>
        <v>OK</v>
      </c>
      <c r="Q617" s="17">
        <f t="shared" si="526"/>
        <v>3.3333333333333326E-2</v>
      </c>
      <c r="R617" s="17">
        <f t="shared" si="527"/>
        <v>3.4722222222222654E-3</v>
      </c>
      <c r="S617" s="17">
        <f t="shared" si="528"/>
        <v>3.6805555555555591E-2</v>
      </c>
      <c r="T617" s="17">
        <f t="shared" si="531"/>
        <v>2.4305555555555525E-2</v>
      </c>
      <c r="U617" s="18">
        <v>32.9</v>
      </c>
      <c r="V617" s="18">
        <f>INDEX('Počty dní'!F:J,MATCH(E617,'Počty dní'!H:H,0),4)</f>
        <v>47</v>
      </c>
      <c r="W617" s="88">
        <f t="shared" si="532"/>
        <v>1546.3</v>
      </c>
      <c r="Z617" s="20"/>
      <c r="AA617" s="20"/>
    </row>
    <row r="618" spans="1:27" x14ac:dyDescent="0.25">
      <c r="A618" s="80">
        <v>448</v>
      </c>
      <c r="B618" s="18">
        <v>4148</v>
      </c>
      <c r="C618" s="18" t="s">
        <v>21</v>
      </c>
      <c r="D618" s="18"/>
      <c r="E618" s="81" t="str">
        <f t="shared" si="529"/>
        <v>X</v>
      </c>
      <c r="F618" s="18" t="s">
        <v>117</v>
      </c>
      <c r="G618" s="218">
        <v>7</v>
      </c>
      <c r="H618" s="18" t="str">
        <f t="shared" si="530"/>
        <v>XXX403/7</v>
      </c>
      <c r="I618" s="94" t="s">
        <v>28</v>
      </c>
      <c r="J618" s="83" t="s">
        <v>27</v>
      </c>
      <c r="K618" s="84">
        <v>0.3263888888888889</v>
      </c>
      <c r="L618" s="85">
        <v>0.32847222222222222</v>
      </c>
      <c r="M618" s="86" t="s">
        <v>26</v>
      </c>
      <c r="N618" s="85">
        <v>0.3611111111111111</v>
      </c>
      <c r="O618" s="86" t="s">
        <v>101</v>
      </c>
      <c r="P618" s="18" t="str">
        <f t="shared" si="525"/>
        <v>OK</v>
      </c>
      <c r="Q618" s="17">
        <f t="shared" si="526"/>
        <v>3.2638888888888884E-2</v>
      </c>
      <c r="R618" s="17">
        <f t="shared" si="527"/>
        <v>2.0833333333333259E-3</v>
      </c>
      <c r="S618" s="17">
        <f t="shared" si="528"/>
        <v>3.472222222222221E-2</v>
      </c>
      <c r="T618" s="17">
        <f t="shared" si="531"/>
        <v>1.5277777777777779E-2</v>
      </c>
      <c r="U618" s="18">
        <v>32.9</v>
      </c>
      <c r="V618" s="18">
        <f>INDEX('Počty dní'!F:J,MATCH(E618,'Počty dní'!H:H,0),4)</f>
        <v>47</v>
      </c>
      <c r="W618" s="88">
        <f t="shared" si="532"/>
        <v>1546.3</v>
      </c>
      <c r="Z618" s="20"/>
      <c r="AA618" s="20"/>
    </row>
    <row r="619" spans="1:27" x14ac:dyDescent="0.25">
      <c r="A619" s="80">
        <v>448</v>
      </c>
      <c r="B619" s="18">
        <v>4148</v>
      </c>
      <c r="C619" s="18" t="s">
        <v>21</v>
      </c>
      <c r="D619" s="18"/>
      <c r="E619" s="81" t="str">
        <f t="shared" si="529"/>
        <v>X</v>
      </c>
      <c r="F619" s="18" t="s">
        <v>117</v>
      </c>
      <c r="G619" s="218">
        <v>14</v>
      </c>
      <c r="H619" s="18" t="str">
        <f t="shared" si="530"/>
        <v>XXX403/14</v>
      </c>
      <c r="I619" s="94" t="s">
        <v>28</v>
      </c>
      <c r="J619" s="83" t="s">
        <v>27</v>
      </c>
      <c r="K619" s="84">
        <v>0.42499999999999999</v>
      </c>
      <c r="L619" s="85">
        <v>0.42708333333333331</v>
      </c>
      <c r="M619" s="86" t="s">
        <v>101</v>
      </c>
      <c r="N619" s="85">
        <v>0.46111111111111108</v>
      </c>
      <c r="O619" s="86" t="s">
        <v>26</v>
      </c>
      <c r="P619" s="18" t="str">
        <f t="shared" si="525"/>
        <v>OK</v>
      </c>
      <c r="Q619" s="17">
        <f t="shared" si="526"/>
        <v>3.4027777777777768E-2</v>
      </c>
      <c r="R619" s="17">
        <f t="shared" si="527"/>
        <v>2.0833333333333259E-3</v>
      </c>
      <c r="S619" s="17">
        <f t="shared" si="528"/>
        <v>3.6111111111111094E-2</v>
      </c>
      <c r="T619" s="17">
        <f t="shared" si="531"/>
        <v>6.3888888888888884E-2</v>
      </c>
      <c r="U619" s="18">
        <v>32.9</v>
      </c>
      <c r="V619" s="18">
        <f>INDEX('Počty dní'!F:J,MATCH(E619,'Počty dní'!H:H,0),4)</f>
        <v>47</v>
      </c>
      <c r="W619" s="88">
        <f t="shared" si="532"/>
        <v>1546.3</v>
      </c>
      <c r="Z619" s="20"/>
      <c r="AA619" s="20"/>
    </row>
    <row r="620" spans="1:27" ht="15.75" thickBot="1" x14ac:dyDescent="0.3">
      <c r="A620" s="80">
        <v>448</v>
      </c>
      <c r="B620" s="18">
        <v>4148</v>
      </c>
      <c r="C620" s="18" t="s">
        <v>21</v>
      </c>
      <c r="D620" s="18"/>
      <c r="E620" s="81" t="str">
        <f t="shared" si="529"/>
        <v>X</v>
      </c>
      <c r="F620" s="18" t="s">
        <v>117</v>
      </c>
      <c r="G620" s="218">
        <v>15</v>
      </c>
      <c r="H620" s="18" t="str">
        <f t="shared" si="530"/>
        <v>XXX403/15</v>
      </c>
      <c r="I620" s="94" t="s">
        <v>27</v>
      </c>
      <c r="J620" s="83" t="s">
        <v>27</v>
      </c>
      <c r="K620" s="84">
        <v>0.61458333333333337</v>
      </c>
      <c r="L620" s="85">
        <v>0.62013888888888891</v>
      </c>
      <c r="M620" s="86" t="s">
        <v>26</v>
      </c>
      <c r="N620" s="85">
        <v>0.66041666666666665</v>
      </c>
      <c r="O620" s="86" t="s">
        <v>101</v>
      </c>
      <c r="P620" s="18"/>
      <c r="Q620" s="17">
        <f t="shared" si="526"/>
        <v>4.0277777777777746E-2</v>
      </c>
      <c r="R620" s="17">
        <f t="shared" si="527"/>
        <v>5.5555555555555358E-3</v>
      </c>
      <c r="S620" s="17">
        <f t="shared" si="528"/>
        <v>4.5833333333333282E-2</v>
      </c>
      <c r="T620" s="17">
        <f t="shared" si="531"/>
        <v>0.15347222222222229</v>
      </c>
      <c r="U620" s="18">
        <v>40.5</v>
      </c>
      <c r="V620" s="18">
        <f>INDEX('Počty dní'!F:J,MATCH(E620,'Počty dní'!H:H,0),4)</f>
        <v>47</v>
      </c>
      <c r="W620" s="88">
        <f t="shared" si="532"/>
        <v>1903.5</v>
      </c>
      <c r="Z620" s="20"/>
      <c r="AA620" s="20"/>
    </row>
    <row r="621" spans="1:27" ht="15.75" thickBot="1" x14ac:dyDescent="0.3">
      <c r="A621" s="69" t="str">
        <f ca="1">CONCATENATE(INDIRECT("R[-3]C[0]",FALSE),"celkem")</f>
        <v>448celkem</v>
      </c>
      <c r="B621" s="37"/>
      <c r="C621" s="37" t="str">
        <f ca="1">INDIRECT("R[-1]C[12]",FALSE)</f>
        <v>Nová Říše,,nám.</v>
      </c>
      <c r="D621" s="38"/>
      <c r="E621" s="37"/>
      <c r="F621" s="38"/>
      <c r="G621" s="219"/>
      <c r="H621" s="39"/>
      <c r="I621" s="40"/>
      <c r="J621" s="41" t="str">
        <f ca="1">INDIRECT("R[-2]C[0]",FALSE)</f>
        <v>V</v>
      </c>
      <c r="K621" s="42"/>
      <c r="L621" s="59"/>
      <c r="M621" s="43"/>
      <c r="N621" s="59"/>
      <c r="O621" s="44"/>
      <c r="P621" s="37"/>
      <c r="Q621" s="45">
        <f>SUM(Q615:Q620)</f>
        <v>0.21388888888888885</v>
      </c>
      <c r="R621" s="45">
        <f>SUM(R615:R620)</f>
        <v>1.7361111111111105E-2</v>
      </c>
      <c r="S621" s="45">
        <f>SUM(S615:S620)</f>
        <v>0.23124999999999996</v>
      </c>
      <c r="T621" s="45">
        <f>SUM(T615:T620)</f>
        <v>0.26111111111111118</v>
      </c>
      <c r="U621" s="46">
        <f>SUM(U615:U620)</f>
        <v>212.60000000000002</v>
      </c>
      <c r="V621" s="47"/>
      <c r="W621" s="48">
        <f>SUM(W615:W620)</f>
        <v>9992.2000000000007</v>
      </c>
      <c r="Z621" s="20"/>
      <c r="AA621" s="20"/>
    </row>
    <row r="622" spans="1:27" x14ac:dyDescent="0.25">
      <c r="A622" s="70"/>
      <c r="D622" s="49"/>
      <c r="F622" s="49"/>
      <c r="H622" s="50"/>
      <c r="I622" s="51"/>
      <c r="J622" s="52"/>
      <c r="K622" s="53"/>
      <c r="L622" s="60"/>
      <c r="M622" s="54"/>
      <c r="N622" s="60"/>
      <c r="O622" s="55"/>
      <c r="Q622" s="56"/>
      <c r="R622" s="56"/>
      <c r="S622" s="56"/>
      <c r="T622" s="56"/>
      <c r="U622" s="53"/>
      <c r="W622" s="53"/>
      <c r="Z622" s="20"/>
      <c r="AA622" s="20"/>
    </row>
    <row r="623" spans="1:27" ht="15.75" thickBot="1" x14ac:dyDescent="0.3">
      <c r="I623" s="20"/>
      <c r="J623" s="20"/>
      <c r="K623" s="20"/>
      <c r="Z623" s="20"/>
      <c r="AA623" s="20"/>
    </row>
    <row r="624" spans="1:27" x14ac:dyDescent="0.25">
      <c r="A624" s="72">
        <v>449</v>
      </c>
      <c r="B624" s="57">
        <v>4149</v>
      </c>
      <c r="C624" s="57" t="s">
        <v>21</v>
      </c>
      <c r="D624" s="57"/>
      <c r="E624" s="73" t="str">
        <f>CONCATENATE(C624,D624)</f>
        <v>X</v>
      </c>
      <c r="F624" s="57" t="s">
        <v>117</v>
      </c>
      <c r="G624" s="217">
        <v>4</v>
      </c>
      <c r="H624" s="57" t="str">
        <f>CONCATENATE(F624,"/",G624)</f>
        <v>XXX403/4</v>
      </c>
      <c r="I624" s="93" t="s">
        <v>27</v>
      </c>
      <c r="J624" s="75" t="s">
        <v>27</v>
      </c>
      <c r="K624" s="76">
        <v>0.21666666666666667</v>
      </c>
      <c r="L624" s="77">
        <v>0.21875</v>
      </c>
      <c r="M624" s="78" t="s">
        <v>101</v>
      </c>
      <c r="N624" s="77">
        <v>0.25277777777777777</v>
      </c>
      <c r="O624" s="78" t="s">
        <v>26</v>
      </c>
      <c r="P624" s="57" t="str">
        <f t="shared" ref="P624:P631" si="533">IF(M625=O624,"OK","POZOR")</f>
        <v>OK</v>
      </c>
      <c r="Q624" s="58">
        <f t="shared" ref="Q624:Q632" si="534">IF(ISNUMBER(G624),N624-L624,IF(F624="přejezd",N624-L624,0))</f>
        <v>3.4027777777777768E-2</v>
      </c>
      <c r="R624" s="58">
        <f t="shared" ref="R624:R632" si="535">IF(ISNUMBER(G624),L624-K624,0)</f>
        <v>2.0833333333333259E-3</v>
      </c>
      <c r="S624" s="58">
        <f t="shared" ref="S624:S632" si="536">Q624+R624</f>
        <v>3.6111111111111094E-2</v>
      </c>
      <c r="T624" s="58"/>
      <c r="U624" s="57">
        <v>32.9</v>
      </c>
      <c r="V624" s="57">
        <f>INDEX('Počty dní'!F:J,MATCH(E624,'Počty dní'!H:H,0),4)</f>
        <v>47</v>
      </c>
      <c r="W624" s="79">
        <f>V624*U624</f>
        <v>1546.3</v>
      </c>
      <c r="Z624" s="20"/>
      <c r="AA624" s="20"/>
    </row>
    <row r="625" spans="1:27" x14ac:dyDescent="0.25">
      <c r="A625" s="80">
        <v>449</v>
      </c>
      <c r="B625" s="18">
        <v>4149</v>
      </c>
      <c r="C625" s="18" t="s">
        <v>21</v>
      </c>
      <c r="D625" s="18"/>
      <c r="E625" s="81" t="str">
        <f t="shared" si="529"/>
        <v>X</v>
      </c>
      <c r="F625" s="18" t="s">
        <v>117</v>
      </c>
      <c r="G625" s="218">
        <v>5</v>
      </c>
      <c r="H625" s="18" t="str">
        <f t="shared" si="530"/>
        <v>XXX403/5</v>
      </c>
      <c r="I625" s="94" t="s">
        <v>28</v>
      </c>
      <c r="J625" s="83" t="s">
        <v>27</v>
      </c>
      <c r="K625" s="84">
        <v>0.25694444444444448</v>
      </c>
      <c r="L625" s="85">
        <v>0.2590277777777778</v>
      </c>
      <c r="M625" s="86" t="s">
        <v>26</v>
      </c>
      <c r="N625" s="85">
        <v>0.30486111111111108</v>
      </c>
      <c r="O625" s="86" t="s">
        <v>121</v>
      </c>
      <c r="P625" s="18" t="str">
        <f t="shared" si="533"/>
        <v>OK</v>
      </c>
      <c r="Q625" s="17">
        <f t="shared" si="534"/>
        <v>4.5833333333333282E-2</v>
      </c>
      <c r="R625" s="17">
        <f t="shared" si="535"/>
        <v>2.0833333333333259E-3</v>
      </c>
      <c r="S625" s="17">
        <f t="shared" si="536"/>
        <v>4.7916666666666607E-2</v>
      </c>
      <c r="T625" s="17">
        <f t="shared" ref="T625:T632" si="537">K625-N624</f>
        <v>4.1666666666667074E-3</v>
      </c>
      <c r="U625" s="18">
        <v>45.6</v>
      </c>
      <c r="V625" s="18">
        <f>INDEX('Počty dní'!F:J,MATCH(E625,'Počty dní'!H:H,0),4)</f>
        <v>47</v>
      </c>
      <c r="W625" s="88">
        <f t="shared" si="532"/>
        <v>2143.2000000000003</v>
      </c>
      <c r="Z625" s="20"/>
      <c r="AA625" s="20"/>
    </row>
    <row r="626" spans="1:27" x14ac:dyDescent="0.25">
      <c r="A626" s="80">
        <v>449</v>
      </c>
      <c r="B626" s="18">
        <v>4149</v>
      </c>
      <c r="C626" s="18" t="s">
        <v>21</v>
      </c>
      <c r="D626" s="18"/>
      <c r="E626" s="81" t="str">
        <f>CONCATENATE(C626,D626)</f>
        <v>X</v>
      </c>
      <c r="F626" s="18" t="s">
        <v>117</v>
      </c>
      <c r="G626" s="218">
        <v>10</v>
      </c>
      <c r="H626" s="18" t="str">
        <f>CONCATENATE(F626,"/",G626)</f>
        <v>XXX403/10</v>
      </c>
      <c r="I626" s="94" t="s">
        <v>28</v>
      </c>
      <c r="J626" s="83" t="s">
        <v>27</v>
      </c>
      <c r="K626" s="84">
        <v>0.30486111111111108</v>
      </c>
      <c r="L626" s="85">
        <v>0.30555555555555552</v>
      </c>
      <c r="M626" s="86" t="s">
        <v>121</v>
      </c>
      <c r="N626" s="85">
        <v>0.31111111111111112</v>
      </c>
      <c r="O626" s="86" t="s">
        <v>101</v>
      </c>
      <c r="P626" s="18" t="str">
        <f t="shared" si="533"/>
        <v>OK</v>
      </c>
      <c r="Q626" s="17">
        <f t="shared" si="534"/>
        <v>5.5555555555555913E-3</v>
      </c>
      <c r="R626" s="17">
        <f t="shared" si="535"/>
        <v>6.9444444444444198E-4</v>
      </c>
      <c r="S626" s="17">
        <f t="shared" si="536"/>
        <v>6.2500000000000333E-3</v>
      </c>
      <c r="T626" s="17">
        <f t="shared" si="537"/>
        <v>0</v>
      </c>
      <c r="U626" s="18">
        <v>5.0999999999999996</v>
      </c>
      <c r="V626" s="18">
        <f>INDEX('Počty dní'!F:J,MATCH(E626,'Počty dní'!H:H,0),4)</f>
        <v>47</v>
      </c>
      <c r="W626" s="88">
        <f>V626*U626</f>
        <v>239.7</v>
      </c>
      <c r="Z626" s="20"/>
      <c r="AA626" s="20"/>
    </row>
    <row r="627" spans="1:27" x14ac:dyDescent="0.25">
      <c r="A627" s="80">
        <v>449</v>
      </c>
      <c r="B627" s="18">
        <v>4149</v>
      </c>
      <c r="C627" s="18" t="s">
        <v>21</v>
      </c>
      <c r="D627" s="18"/>
      <c r="E627" s="81" t="str">
        <f>CONCATENATE(C627,D627)</f>
        <v>X</v>
      </c>
      <c r="F627" s="18" t="s">
        <v>117</v>
      </c>
      <c r="G627" s="218">
        <v>12</v>
      </c>
      <c r="H627" s="18" t="str">
        <f>CONCATENATE(F627,"/",G627)</f>
        <v>XXX403/12</v>
      </c>
      <c r="I627" s="94" t="s">
        <v>27</v>
      </c>
      <c r="J627" s="83" t="s">
        <v>27</v>
      </c>
      <c r="K627" s="84">
        <v>0.3347222222222222</v>
      </c>
      <c r="L627" s="85">
        <v>0.33680555555555558</v>
      </c>
      <c r="M627" s="86" t="s">
        <v>101</v>
      </c>
      <c r="N627" s="85">
        <v>0.37777777777777777</v>
      </c>
      <c r="O627" s="86" t="s">
        <v>26</v>
      </c>
      <c r="P627" s="18" t="str">
        <f t="shared" si="533"/>
        <v>OK</v>
      </c>
      <c r="Q627" s="17">
        <f t="shared" si="534"/>
        <v>4.0972222222222188E-2</v>
      </c>
      <c r="R627" s="17">
        <f t="shared" si="535"/>
        <v>2.0833333333333814E-3</v>
      </c>
      <c r="S627" s="17">
        <f t="shared" si="536"/>
        <v>4.3055555555555569E-2</v>
      </c>
      <c r="T627" s="17">
        <f t="shared" si="537"/>
        <v>2.3611111111111083E-2</v>
      </c>
      <c r="U627" s="18">
        <v>40.5</v>
      </c>
      <c r="V627" s="18">
        <f>INDEX('Počty dní'!F:J,MATCH(E627,'Počty dní'!H:H,0),4)</f>
        <v>47</v>
      </c>
      <c r="W627" s="88">
        <f>V627*U627</f>
        <v>1903.5</v>
      </c>
      <c r="Z627" s="20"/>
      <c r="AA627" s="20"/>
    </row>
    <row r="628" spans="1:27" x14ac:dyDescent="0.25">
      <c r="A628" s="80">
        <v>449</v>
      </c>
      <c r="B628" s="18">
        <v>4149</v>
      </c>
      <c r="C628" s="18" t="s">
        <v>21</v>
      </c>
      <c r="D628" s="18"/>
      <c r="E628" s="81" t="str">
        <f>CONCATENATE(C628,D628)</f>
        <v>X</v>
      </c>
      <c r="F628" s="18" t="s">
        <v>117</v>
      </c>
      <c r="G628" s="218">
        <v>11</v>
      </c>
      <c r="H628" s="18" t="str">
        <f>CONCATENATE(F628,"/",G628)</f>
        <v>XXX403/11</v>
      </c>
      <c r="I628" s="94" t="s">
        <v>27</v>
      </c>
      <c r="J628" s="83" t="s">
        <v>27</v>
      </c>
      <c r="K628" s="84">
        <v>0.53333333333333333</v>
      </c>
      <c r="L628" s="85">
        <v>0.53680555555555554</v>
      </c>
      <c r="M628" s="86" t="s">
        <v>26</v>
      </c>
      <c r="N628" s="85">
        <v>0.57708333333333328</v>
      </c>
      <c r="O628" s="86" t="s">
        <v>101</v>
      </c>
      <c r="P628" s="18" t="str">
        <f t="shared" si="533"/>
        <v>OK</v>
      </c>
      <c r="Q628" s="17">
        <f t="shared" si="534"/>
        <v>4.0277777777777746E-2</v>
      </c>
      <c r="R628" s="17">
        <f t="shared" si="535"/>
        <v>3.4722222222222099E-3</v>
      </c>
      <c r="S628" s="17">
        <f t="shared" si="536"/>
        <v>4.3749999999999956E-2</v>
      </c>
      <c r="T628" s="17">
        <f t="shared" si="537"/>
        <v>0.15555555555555556</v>
      </c>
      <c r="U628" s="18">
        <v>40.5</v>
      </c>
      <c r="V628" s="18">
        <f>INDEX('Počty dní'!F:J,MATCH(E628,'Počty dní'!H:H,0),4)</f>
        <v>47</v>
      </c>
      <c r="W628" s="88">
        <f>V628*U628</f>
        <v>1903.5</v>
      </c>
      <c r="Z628" s="20"/>
      <c r="AA628" s="20"/>
    </row>
    <row r="629" spans="1:27" x14ac:dyDescent="0.25">
      <c r="A629" s="80">
        <v>449</v>
      </c>
      <c r="B629" s="18">
        <v>4149</v>
      </c>
      <c r="C629" s="18" t="s">
        <v>21</v>
      </c>
      <c r="D629" s="18"/>
      <c r="E629" s="81" t="str">
        <f>CONCATENATE(C629,D629)</f>
        <v>X</v>
      </c>
      <c r="F629" s="18" t="s">
        <v>117</v>
      </c>
      <c r="G629" s="218">
        <v>20</v>
      </c>
      <c r="H629" s="18" t="str">
        <f>CONCATENATE(F629,"/",G629)</f>
        <v>XXX403/20</v>
      </c>
      <c r="I629" s="94" t="s">
        <v>28</v>
      </c>
      <c r="J629" s="83" t="s">
        <v>27</v>
      </c>
      <c r="K629" s="84">
        <v>0.64027777777777783</v>
      </c>
      <c r="L629" s="85">
        <v>0.64236111111111105</v>
      </c>
      <c r="M629" s="86" t="s">
        <v>101</v>
      </c>
      <c r="N629" s="85">
        <v>0.68333333333333324</v>
      </c>
      <c r="O629" s="86" t="s">
        <v>26</v>
      </c>
      <c r="P629" s="18" t="str">
        <f t="shared" si="533"/>
        <v>OK</v>
      </c>
      <c r="Q629" s="17">
        <f t="shared" si="534"/>
        <v>4.0972222222222188E-2</v>
      </c>
      <c r="R629" s="17">
        <f t="shared" si="535"/>
        <v>2.0833333333332149E-3</v>
      </c>
      <c r="S629" s="17">
        <f t="shared" si="536"/>
        <v>4.3055555555555403E-2</v>
      </c>
      <c r="T629" s="17">
        <f t="shared" si="537"/>
        <v>6.3194444444444553E-2</v>
      </c>
      <c r="U629" s="18">
        <v>40.5</v>
      </c>
      <c r="V629" s="18">
        <f>INDEX('Počty dní'!F:J,MATCH(E629,'Počty dní'!H:H,0),4)</f>
        <v>47</v>
      </c>
      <c r="W629" s="88">
        <f>V629*U629</f>
        <v>1903.5</v>
      </c>
      <c r="Z629" s="20"/>
      <c r="AA629" s="20"/>
    </row>
    <row r="630" spans="1:27" x14ac:dyDescent="0.25">
      <c r="A630" s="80">
        <v>449</v>
      </c>
      <c r="B630" s="18">
        <v>4149</v>
      </c>
      <c r="C630" s="18" t="s">
        <v>21</v>
      </c>
      <c r="D630" s="18"/>
      <c r="E630" s="81" t="str">
        <f t="shared" si="529"/>
        <v>X</v>
      </c>
      <c r="F630" s="18" t="s">
        <v>117</v>
      </c>
      <c r="G630" s="218">
        <v>17</v>
      </c>
      <c r="H630" s="18" t="str">
        <f t="shared" si="530"/>
        <v>XXX403/17</v>
      </c>
      <c r="I630" s="94" t="s">
        <v>27</v>
      </c>
      <c r="J630" s="83" t="s">
        <v>27</v>
      </c>
      <c r="K630" s="84">
        <v>0.69791666666666663</v>
      </c>
      <c r="L630" s="85">
        <v>0.70347222222222217</v>
      </c>
      <c r="M630" s="86" t="s">
        <v>26</v>
      </c>
      <c r="N630" s="85">
        <v>0.74375000000000002</v>
      </c>
      <c r="O630" s="86" t="s">
        <v>101</v>
      </c>
      <c r="P630" s="18" t="str">
        <f t="shared" si="533"/>
        <v>OK</v>
      </c>
      <c r="Q630" s="17">
        <f t="shared" si="534"/>
        <v>4.0277777777777857E-2</v>
      </c>
      <c r="R630" s="17">
        <f t="shared" si="535"/>
        <v>5.5555555555555358E-3</v>
      </c>
      <c r="S630" s="17">
        <f t="shared" si="536"/>
        <v>4.5833333333333393E-2</v>
      </c>
      <c r="T630" s="17">
        <f t="shared" si="537"/>
        <v>1.4583333333333393E-2</v>
      </c>
      <c r="U630" s="18">
        <v>40.5</v>
      </c>
      <c r="V630" s="18">
        <f>INDEX('Počty dní'!F:J,MATCH(E630,'Počty dní'!H:H,0),4)</f>
        <v>47</v>
      </c>
      <c r="W630" s="88">
        <f t="shared" si="532"/>
        <v>1903.5</v>
      </c>
      <c r="Z630" s="20"/>
      <c r="AA630" s="20"/>
    </row>
    <row r="631" spans="1:27" x14ac:dyDescent="0.25">
      <c r="A631" s="80">
        <v>449</v>
      </c>
      <c r="B631" s="18">
        <v>4149</v>
      </c>
      <c r="C631" s="18" t="s">
        <v>21</v>
      </c>
      <c r="D631" s="18"/>
      <c r="E631" s="81" t="str">
        <f>CONCATENATE(C631,D631)</f>
        <v>X</v>
      </c>
      <c r="F631" s="18" t="s">
        <v>117</v>
      </c>
      <c r="G631" s="218">
        <v>22</v>
      </c>
      <c r="H631" s="18" t="str">
        <f>CONCATENATE(F631,"/",G631)</f>
        <v>XXX403/22</v>
      </c>
      <c r="I631" s="94" t="s">
        <v>28</v>
      </c>
      <c r="J631" s="83" t="s">
        <v>27</v>
      </c>
      <c r="K631" s="84">
        <v>0.78611111111111109</v>
      </c>
      <c r="L631" s="85">
        <v>0.78819444444444453</v>
      </c>
      <c r="M631" s="86" t="s">
        <v>101</v>
      </c>
      <c r="N631" s="85">
        <v>0.80208333333333337</v>
      </c>
      <c r="O631" s="86" t="s">
        <v>96</v>
      </c>
      <c r="P631" s="18" t="str">
        <f t="shared" si="533"/>
        <v>OK</v>
      </c>
      <c r="Q631" s="17">
        <f t="shared" si="534"/>
        <v>1.388888888888884E-2</v>
      </c>
      <c r="R631" s="17">
        <f t="shared" si="535"/>
        <v>2.083333333333437E-3</v>
      </c>
      <c r="S631" s="17">
        <f t="shared" si="536"/>
        <v>1.5972222222222276E-2</v>
      </c>
      <c r="T631" s="17">
        <f t="shared" si="537"/>
        <v>4.2361111111111072E-2</v>
      </c>
      <c r="U631" s="18">
        <v>13</v>
      </c>
      <c r="V631" s="18">
        <f>INDEX('Počty dní'!F:J,MATCH(E631,'Počty dní'!H:H,0),4)</f>
        <v>47</v>
      </c>
      <c r="W631" s="88">
        <f>V631*U631</f>
        <v>611</v>
      </c>
      <c r="Z631" s="20"/>
      <c r="AA631" s="20"/>
    </row>
    <row r="632" spans="1:27" ht="15.75" thickBot="1" x14ac:dyDescent="0.3">
      <c r="A632" s="80">
        <v>449</v>
      </c>
      <c r="B632" s="18">
        <v>4149</v>
      </c>
      <c r="C632" s="18" t="s">
        <v>21</v>
      </c>
      <c r="D632" s="18"/>
      <c r="E632" s="81" t="str">
        <f t="shared" si="529"/>
        <v>X</v>
      </c>
      <c r="F632" s="18" t="s">
        <v>117</v>
      </c>
      <c r="G632" s="218">
        <v>19</v>
      </c>
      <c r="H632" s="18" t="str">
        <f t="shared" si="530"/>
        <v>XXX403/19</v>
      </c>
      <c r="I632" s="94" t="s">
        <v>28</v>
      </c>
      <c r="J632" s="83" t="s">
        <v>27</v>
      </c>
      <c r="K632" s="84">
        <v>0.80208333333333337</v>
      </c>
      <c r="L632" s="85">
        <v>0.80486111111111114</v>
      </c>
      <c r="M632" s="86" t="s">
        <v>96</v>
      </c>
      <c r="N632" s="85">
        <v>0.82500000000000007</v>
      </c>
      <c r="O632" s="86" t="s">
        <v>101</v>
      </c>
      <c r="P632" s="18"/>
      <c r="Q632" s="17">
        <f t="shared" si="534"/>
        <v>2.0138888888888928E-2</v>
      </c>
      <c r="R632" s="17">
        <f t="shared" si="535"/>
        <v>2.7777777777777679E-3</v>
      </c>
      <c r="S632" s="17">
        <f t="shared" si="536"/>
        <v>2.2916666666666696E-2</v>
      </c>
      <c r="T632" s="17">
        <f t="shared" si="537"/>
        <v>0</v>
      </c>
      <c r="U632" s="18">
        <v>20.6</v>
      </c>
      <c r="V632" s="18">
        <f>INDEX('Počty dní'!F:J,MATCH(E632,'Počty dní'!H:H,0),4)</f>
        <v>47</v>
      </c>
      <c r="W632" s="88">
        <f t="shared" si="532"/>
        <v>968.2</v>
      </c>
      <c r="Z632" s="20"/>
      <c r="AA632" s="20"/>
    </row>
    <row r="633" spans="1:27" ht="15.75" thickBot="1" x14ac:dyDescent="0.3">
      <c r="A633" s="69" t="str">
        <f ca="1">CONCATENATE(INDIRECT("R[-3]C[0]",FALSE),"celkem")</f>
        <v>449celkem</v>
      </c>
      <c r="B633" s="37"/>
      <c r="C633" s="37" t="str">
        <f ca="1">INDIRECT("R[-1]C[12]",FALSE)</f>
        <v>Nová Říše,,nám.</v>
      </c>
      <c r="D633" s="38"/>
      <c r="E633" s="37"/>
      <c r="F633" s="38"/>
      <c r="G633" s="219"/>
      <c r="H633" s="39"/>
      <c r="I633" s="40"/>
      <c r="J633" s="41" t="str">
        <f ca="1">INDIRECT("R[-2]C[0]",FALSE)</f>
        <v>V</v>
      </c>
      <c r="K633" s="42"/>
      <c r="L633" s="59"/>
      <c r="M633" s="43"/>
      <c r="N633" s="59"/>
      <c r="O633" s="44"/>
      <c r="P633" s="37"/>
      <c r="Q633" s="45">
        <f>SUM(Q624:Q632)</f>
        <v>0.28194444444444439</v>
      </c>
      <c r="R633" s="45">
        <f t="shared" ref="R633:T633" si="538">SUM(R624:R632)</f>
        <v>2.2916666666666641E-2</v>
      </c>
      <c r="S633" s="45">
        <f t="shared" si="538"/>
        <v>0.30486111111111103</v>
      </c>
      <c r="T633" s="45">
        <f t="shared" si="538"/>
        <v>0.30347222222222237</v>
      </c>
      <c r="U633" s="46">
        <f>SUM(U624:U632)</f>
        <v>279.20000000000005</v>
      </c>
      <c r="V633" s="47"/>
      <c r="W633" s="48">
        <f>SUM(W624:W632)</f>
        <v>13122.400000000001</v>
      </c>
      <c r="Z633" s="20"/>
      <c r="AA633" s="20"/>
    </row>
    <row r="635" spans="1:27" x14ac:dyDescent="0.25">
      <c r="A635" s="20" t="s">
        <v>150</v>
      </c>
    </row>
    <row r="636" spans="1:27" x14ac:dyDescent="0.25">
      <c r="A636" s="20" t="str">
        <f>CONCATENATE(B636,"celkem")</f>
        <v>414celkem</v>
      </c>
      <c r="B636" s="20">
        <v>414</v>
      </c>
    </row>
    <row r="637" spans="1:27" x14ac:dyDescent="0.25">
      <c r="A637" s="20" t="str">
        <f>CONCATENATE(B637,"celkem")</f>
        <v>423celkem</v>
      </c>
      <c r="B637" s="20">
        <v>423</v>
      </c>
    </row>
    <row r="638" spans="1:27" x14ac:dyDescent="0.25">
      <c r="A638" s="20" t="str">
        <f>CONCATENATE(B638,"celkem")</f>
        <v>433celkem</v>
      </c>
      <c r="B638" s="20">
        <v>433</v>
      </c>
    </row>
  </sheetData>
  <autoFilter ref="A1:CI642"/>
  <phoneticPr fontId="18" type="noConversion"/>
  <conditionalFormatting sqref="B54:B57 B63 B69:B70">
    <cfRule type="containsText" dxfId="40" priority="61" operator="containsText" text="OPRAV">
      <formula>NOT(ISERROR(SEARCH("OPRAV",B54)))</formula>
    </cfRule>
  </conditionalFormatting>
  <conditionalFormatting sqref="E1">
    <cfRule type="containsText" dxfId="39" priority="59" operator="containsText" text="stídání">
      <formula>NOT(ISERROR(SEARCH("stídání",E1)))</formula>
    </cfRule>
    <cfRule type="containsText" dxfId="38" priority="60" operator="containsText" text="střídání">
      <formula>NOT(ISERROR(SEARCH("střídání",E1)))</formula>
    </cfRule>
  </conditionalFormatting>
  <conditionalFormatting sqref="P3:P9 P48:P57 P61:P71 P105:P112 P205:P214 P218:P226 P231:P237 P271:P281 P285:P294 P310:P316 P334:P348 P353:P361 P366:P372 P391:P400 P404:P418 P423:P433 P437:P446 P481:P489 P516:P526 P531:P546 P551:P569 P588:P597 P602:P611 P615:P619 P624:P631">
    <cfRule type="containsText" dxfId="37" priority="58" operator="containsText" text="POZOR">
      <formula>NOT(ISERROR(SEARCH("POZOR",P3)))</formula>
    </cfRule>
  </conditionalFormatting>
  <conditionalFormatting sqref="P14:P25">
    <cfRule type="containsText" dxfId="36" priority="57" operator="containsText" text="POZOR">
      <formula>NOT(ISERROR(SEARCH("POZOR",P14)))</formula>
    </cfRule>
  </conditionalFormatting>
  <conditionalFormatting sqref="P30:P43">
    <cfRule type="containsText" dxfId="35" priority="56" operator="containsText" text="POZOR">
      <formula>NOT(ISERROR(SEARCH("POZOR",P30)))</formula>
    </cfRule>
  </conditionalFormatting>
  <conditionalFormatting sqref="P76:P84">
    <cfRule type="containsText" dxfId="34" priority="11" operator="containsText" text="POZOR">
      <formula>NOT(ISERROR(SEARCH("POZOR",P76)))</formula>
    </cfRule>
  </conditionalFormatting>
  <conditionalFormatting sqref="P89:P100">
    <cfRule type="containsText" dxfId="33" priority="10" operator="containsText" text="POZOR">
      <formula>NOT(ISERROR(SEARCH("POZOR",P89)))</formula>
    </cfRule>
  </conditionalFormatting>
  <conditionalFormatting sqref="P116:P124">
    <cfRule type="containsText" dxfId="32" priority="9" operator="containsText" text="POZOR">
      <formula>NOT(ISERROR(SEARCH("POZOR",P116)))</formula>
    </cfRule>
  </conditionalFormatting>
  <conditionalFormatting sqref="P129:P137">
    <cfRule type="containsText" dxfId="31" priority="8" operator="containsText" text="POZOR">
      <formula>NOT(ISERROR(SEARCH("POZOR",P129)))</formula>
    </cfRule>
  </conditionalFormatting>
  <conditionalFormatting sqref="P142:P151">
    <cfRule type="containsText" dxfId="30" priority="51" operator="containsText" text="POZOR">
      <formula>NOT(ISERROR(SEARCH("POZOR",P142)))</formula>
    </cfRule>
  </conditionalFormatting>
  <conditionalFormatting sqref="P156:P162">
    <cfRule type="containsText" dxfId="29" priority="50" operator="containsText" text="POZOR">
      <formula>NOT(ISERROR(SEARCH("POZOR",P156)))</formula>
    </cfRule>
  </conditionalFormatting>
  <conditionalFormatting sqref="P167:P179">
    <cfRule type="containsText" dxfId="28" priority="49" operator="containsText" text="POZOR">
      <formula>NOT(ISERROR(SEARCH("POZOR",P167)))</formula>
    </cfRule>
  </conditionalFormatting>
  <conditionalFormatting sqref="P184:P200">
    <cfRule type="containsText" dxfId="27" priority="47" operator="containsText" text="POZOR">
      <formula>NOT(ISERROR(SEARCH("POZOR",P184)))</formula>
    </cfRule>
  </conditionalFormatting>
  <conditionalFormatting sqref="P242:P250">
    <cfRule type="containsText" dxfId="26" priority="44" operator="containsText" text="POZOR">
      <formula>NOT(ISERROR(SEARCH("POZOR",P242)))</formula>
    </cfRule>
  </conditionalFormatting>
  <conditionalFormatting sqref="P255:P266">
    <cfRule type="containsText" dxfId="25" priority="6" operator="containsText" text="POZOR">
      <formula>NOT(ISERROR(SEARCH("POZOR",P255)))</formula>
    </cfRule>
  </conditionalFormatting>
  <conditionalFormatting sqref="P298:P305">
    <cfRule type="containsText" dxfId="24" priority="39" operator="containsText" text="POZOR">
      <formula>NOT(ISERROR(SEARCH("POZOR",P298)))</formula>
    </cfRule>
  </conditionalFormatting>
  <conditionalFormatting sqref="P321:P329">
    <cfRule type="containsText" dxfId="23" priority="37" operator="containsText" text="POZOR">
      <formula>NOT(ISERROR(SEARCH("POZOR",P321)))</formula>
    </cfRule>
  </conditionalFormatting>
  <conditionalFormatting sqref="P377:P386">
    <cfRule type="containsText" dxfId="22" priority="33" operator="containsText" text="POZOR">
      <formula>NOT(ISERROR(SEARCH("POZOR",P377)))</formula>
    </cfRule>
  </conditionalFormatting>
  <conditionalFormatting sqref="P450:P456">
    <cfRule type="containsText" dxfId="21" priority="29" operator="containsText" text="POZOR">
      <formula>NOT(ISERROR(SEARCH("POZOR",P450)))</formula>
    </cfRule>
  </conditionalFormatting>
  <conditionalFormatting sqref="P461:P465">
    <cfRule type="containsText" dxfId="20" priority="5" operator="containsText" text="POZOR">
      <formula>NOT(ISERROR(SEARCH("POZOR",P461)))</formula>
    </cfRule>
  </conditionalFormatting>
  <conditionalFormatting sqref="P470:P476">
    <cfRule type="containsText" dxfId="19" priority="4" operator="containsText" text="POZOR">
      <formula>NOT(ISERROR(SEARCH("POZOR",P470)))</formula>
    </cfRule>
  </conditionalFormatting>
  <conditionalFormatting sqref="P494:P500">
    <cfRule type="containsText" dxfId="18" priority="25" operator="containsText" text="POZOR">
      <formula>NOT(ISERROR(SEARCH("POZOR",P494)))</formula>
    </cfRule>
  </conditionalFormatting>
  <conditionalFormatting sqref="P505:P511">
    <cfRule type="containsText" dxfId="17" priority="24" operator="containsText" text="POZOR">
      <formula>NOT(ISERROR(SEARCH("POZOR",P505)))</formula>
    </cfRule>
  </conditionalFormatting>
  <conditionalFormatting sqref="P574:P583">
    <cfRule type="containsText" dxfId="16" priority="20" operator="containsText" text="POZOR">
      <formula>NOT(ISERROR(SEARCH("POZOR",P574)))</formula>
    </cfRule>
  </conditionalFormatting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7"/>
  <sheetViews>
    <sheetView workbookViewId="0">
      <selection activeCell="J8" sqref="J8"/>
    </sheetView>
  </sheetViews>
  <sheetFormatPr defaultColWidth="8.85546875" defaultRowHeight="12.75" x14ac:dyDescent="0.2"/>
  <cols>
    <col min="1" max="1" width="4.28515625" style="135" customWidth="1"/>
    <col min="2" max="2" width="5.140625" style="135" customWidth="1"/>
    <col min="3" max="3" width="3.28515625" style="135" customWidth="1"/>
    <col min="4" max="4" width="4.7109375" style="135" customWidth="1"/>
    <col min="5" max="5" width="5.5703125" style="135" customWidth="1"/>
    <col min="6" max="6" width="7.42578125" style="135" customWidth="1"/>
    <col min="7" max="7" width="4" style="228" customWidth="1"/>
    <col min="8" max="8" width="11.28515625" style="135" customWidth="1"/>
    <col min="9" max="9" width="6.42578125" style="189" customWidth="1"/>
    <col min="10" max="10" width="5.140625" style="178" customWidth="1"/>
    <col min="11" max="11" width="6.7109375" style="136" customWidth="1"/>
    <col min="12" max="12" width="5.7109375" style="135" customWidth="1"/>
    <col min="13" max="13" width="27" style="135" customWidth="1"/>
    <col min="14" max="14" width="6" style="135" customWidth="1"/>
    <col min="15" max="15" width="27.5703125" style="135" customWidth="1"/>
    <col min="16" max="16" width="4" style="135" customWidth="1"/>
    <col min="17" max="18" width="5.85546875" style="135" customWidth="1"/>
    <col min="19" max="23" width="8" style="135" customWidth="1"/>
    <col min="24" max="16384" width="8.85546875" style="135"/>
  </cols>
  <sheetData>
    <row r="1" spans="1:27" s="239" customFormat="1" ht="145.5" thickBot="1" x14ac:dyDescent="0.3">
      <c r="A1" s="237" t="s">
        <v>0</v>
      </c>
      <c r="B1" s="238" t="s">
        <v>78</v>
      </c>
      <c r="C1" s="130" t="s">
        <v>1</v>
      </c>
      <c r="D1" s="130" t="s">
        <v>2</v>
      </c>
      <c r="E1" s="131" t="s">
        <v>3</v>
      </c>
      <c r="F1" s="132" t="s">
        <v>4</v>
      </c>
      <c r="G1" s="227" t="s">
        <v>5</v>
      </c>
      <c r="H1" s="132" t="s">
        <v>6</v>
      </c>
      <c r="I1" s="130" t="s">
        <v>7</v>
      </c>
      <c r="J1" s="130" t="s">
        <v>8</v>
      </c>
      <c r="K1" s="130" t="s">
        <v>9</v>
      </c>
      <c r="L1" s="130" t="s">
        <v>10</v>
      </c>
      <c r="M1" s="130" t="s">
        <v>11</v>
      </c>
      <c r="N1" s="130" t="s">
        <v>12</v>
      </c>
      <c r="O1" s="130" t="s">
        <v>13</v>
      </c>
      <c r="P1" s="130" t="s">
        <v>79</v>
      </c>
      <c r="Q1" s="130" t="s">
        <v>14</v>
      </c>
      <c r="R1" s="130" t="s">
        <v>15</v>
      </c>
      <c r="S1" s="130" t="s">
        <v>16</v>
      </c>
      <c r="T1" s="130" t="s">
        <v>17</v>
      </c>
      <c r="U1" s="130" t="s">
        <v>18</v>
      </c>
      <c r="V1" s="130" t="s">
        <v>19</v>
      </c>
      <c r="W1" s="130" t="s">
        <v>20</v>
      </c>
    </row>
    <row r="2" spans="1:27" ht="13.5" thickBot="1" x14ac:dyDescent="0.25">
      <c r="I2" s="136"/>
      <c r="J2" s="135"/>
    </row>
    <row r="3" spans="1:27" x14ac:dyDescent="0.2">
      <c r="A3" s="138">
        <v>404</v>
      </c>
      <c r="B3" s="139">
        <v>4204</v>
      </c>
      <c r="C3" s="139" t="s">
        <v>24</v>
      </c>
      <c r="D3" s="139"/>
      <c r="E3" s="140" t="str">
        <f t="shared" ref="E3:E10" si="0">CONCATENATE(C3,D3)</f>
        <v>6+</v>
      </c>
      <c r="F3" s="139" t="s">
        <v>71</v>
      </c>
      <c r="G3" s="229">
        <v>102</v>
      </c>
      <c r="H3" s="139" t="str">
        <f t="shared" ref="H3:H10" si="1">CONCATENATE(F3,"/",G3)</f>
        <v>XXX181/102</v>
      </c>
      <c r="I3" s="141" t="s">
        <v>28</v>
      </c>
      <c r="J3" s="141" t="s">
        <v>27</v>
      </c>
      <c r="K3" s="143">
        <v>0.19999999999999998</v>
      </c>
      <c r="L3" s="144">
        <v>0.20138888888888887</v>
      </c>
      <c r="M3" s="145" t="s">
        <v>38</v>
      </c>
      <c r="N3" s="144">
        <v>0.22152777777777777</v>
      </c>
      <c r="O3" s="240" t="s">
        <v>26</v>
      </c>
      <c r="P3" s="139" t="str">
        <f t="shared" ref="P3:P9" si="2">IF(M4=O3,"OK","POZOR")</f>
        <v>OK</v>
      </c>
      <c r="Q3" s="146">
        <f t="shared" ref="Q3:Q4" si="3">IF(ISNUMBER(G3),N3-L3,IF(F3="přejezd",N3-L3,0))</f>
        <v>2.0138888888888901E-2</v>
      </c>
      <c r="R3" s="146">
        <f t="shared" ref="R3:R4" si="4">IF(ISNUMBER(G3),L3-K3,0)</f>
        <v>1.388888888888884E-3</v>
      </c>
      <c r="S3" s="146">
        <f t="shared" ref="S3:S4" si="5">Q3+R3</f>
        <v>2.1527777777777785E-2</v>
      </c>
      <c r="T3" s="146"/>
      <c r="U3" s="139">
        <v>17.399999999999999</v>
      </c>
      <c r="V3" s="139">
        <f>INDEX('Počty dní'!L:P,MATCH(E3,'Počty dní'!N:N,0),4)</f>
        <v>112</v>
      </c>
      <c r="W3" s="147">
        <f t="shared" ref="W3:W10" si="6">V3*U3</f>
        <v>1948.7999999999997</v>
      </c>
    </row>
    <row r="4" spans="1:27" x14ac:dyDescent="0.2">
      <c r="A4" s="148">
        <v>404</v>
      </c>
      <c r="B4" s="149">
        <v>4204</v>
      </c>
      <c r="C4" s="149" t="s">
        <v>24</v>
      </c>
      <c r="D4" s="149"/>
      <c r="E4" s="150" t="str">
        <f t="shared" si="0"/>
        <v>6+</v>
      </c>
      <c r="F4" s="149" t="s">
        <v>71</v>
      </c>
      <c r="G4" s="230">
        <v>101</v>
      </c>
      <c r="H4" s="149" t="str">
        <f t="shared" si="1"/>
        <v>XXX181/101</v>
      </c>
      <c r="I4" s="151" t="s">
        <v>28</v>
      </c>
      <c r="J4" s="151" t="s">
        <v>27</v>
      </c>
      <c r="K4" s="153">
        <v>0.27777777777777779</v>
      </c>
      <c r="L4" s="154">
        <v>0.27916666666666667</v>
      </c>
      <c r="M4" s="241" t="s">
        <v>26</v>
      </c>
      <c r="N4" s="154">
        <v>0.29930555555555555</v>
      </c>
      <c r="O4" s="155" t="s">
        <v>38</v>
      </c>
      <c r="P4" s="149" t="str">
        <f t="shared" si="2"/>
        <v>OK</v>
      </c>
      <c r="Q4" s="156">
        <f t="shared" si="3"/>
        <v>2.0138888888888873E-2</v>
      </c>
      <c r="R4" s="156">
        <f t="shared" si="4"/>
        <v>1.388888888888884E-3</v>
      </c>
      <c r="S4" s="156">
        <f t="shared" si="5"/>
        <v>2.1527777777777757E-2</v>
      </c>
      <c r="T4" s="156">
        <f t="shared" ref="T4" si="7">K4-N3</f>
        <v>5.6250000000000022E-2</v>
      </c>
      <c r="U4" s="149">
        <v>17.399999999999999</v>
      </c>
      <c r="V4" s="149">
        <f>INDEX('Počty dní'!L:P,MATCH(E4,'Počty dní'!N:N,0),4)</f>
        <v>112</v>
      </c>
      <c r="W4" s="157">
        <f t="shared" si="6"/>
        <v>1948.7999999999997</v>
      </c>
    </row>
    <row r="5" spans="1:27" x14ac:dyDescent="0.2">
      <c r="A5" s="148">
        <v>404</v>
      </c>
      <c r="B5" s="149">
        <v>4204</v>
      </c>
      <c r="C5" s="149" t="s">
        <v>24</v>
      </c>
      <c r="D5" s="149"/>
      <c r="E5" s="150" t="str">
        <f t="shared" si="0"/>
        <v>6+</v>
      </c>
      <c r="F5" s="149" t="s">
        <v>77</v>
      </c>
      <c r="G5" s="230">
        <v>102</v>
      </c>
      <c r="H5" s="149" t="str">
        <f t="shared" si="1"/>
        <v>XXX210/102</v>
      </c>
      <c r="I5" s="151" t="s">
        <v>28</v>
      </c>
      <c r="J5" s="151" t="s">
        <v>27</v>
      </c>
      <c r="K5" s="153">
        <v>0.30069444444444443</v>
      </c>
      <c r="L5" s="154">
        <v>0.30208333333333331</v>
      </c>
      <c r="M5" s="155" t="s">
        <v>38</v>
      </c>
      <c r="N5" s="154">
        <v>0.3263888888888889</v>
      </c>
      <c r="O5" s="241" t="s">
        <v>40</v>
      </c>
      <c r="P5" s="149" t="str">
        <f t="shared" si="2"/>
        <v>OK</v>
      </c>
      <c r="Q5" s="156">
        <f t="shared" ref="Q5" si="8">IF(ISNUMBER(G5),N5-L5,IF(F5="přejezd",N5-L5,0))</f>
        <v>2.430555555555558E-2</v>
      </c>
      <c r="R5" s="156">
        <f t="shared" ref="R5" si="9">IF(ISNUMBER(G5),L5-K5,0)</f>
        <v>1.388888888888884E-3</v>
      </c>
      <c r="S5" s="156">
        <f t="shared" ref="S5" si="10">Q5+R5</f>
        <v>2.5694444444444464E-2</v>
      </c>
      <c r="T5" s="156">
        <f t="shared" ref="T5" si="11">K5-N4</f>
        <v>1.388888888888884E-3</v>
      </c>
      <c r="U5" s="149">
        <v>20</v>
      </c>
      <c r="V5" s="149">
        <f>INDEX('Počty dní'!L:P,MATCH(E5,'Počty dní'!N:N,0),4)</f>
        <v>112</v>
      </c>
      <c r="W5" s="157">
        <f t="shared" si="6"/>
        <v>2240</v>
      </c>
    </row>
    <row r="6" spans="1:27" x14ac:dyDescent="0.2">
      <c r="A6" s="148">
        <v>404</v>
      </c>
      <c r="B6" s="149">
        <v>4204</v>
      </c>
      <c r="C6" s="149" t="s">
        <v>24</v>
      </c>
      <c r="D6" s="149"/>
      <c r="E6" s="150" t="str">
        <f t="shared" si="0"/>
        <v>6+</v>
      </c>
      <c r="F6" s="149" t="s">
        <v>77</v>
      </c>
      <c r="G6" s="230">
        <v>101</v>
      </c>
      <c r="H6" s="149" t="str">
        <f t="shared" si="1"/>
        <v>XXX210/101</v>
      </c>
      <c r="I6" s="151" t="s">
        <v>28</v>
      </c>
      <c r="J6" s="151" t="s">
        <v>27</v>
      </c>
      <c r="K6" s="153">
        <v>0.33819444444444446</v>
      </c>
      <c r="L6" s="154">
        <v>0.34027777777777773</v>
      </c>
      <c r="M6" s="241" t="s">
        <v>40</v>
      </c>
      <c r="N6" s="154">
        <v>0.36458333333333331</v>
      </c>
      <c r="O6" s="155" t="s">
        <v>38</v>
      </c>
      <c r="P6" s="149" t="str">
        <f t="shared" si="2"/>
        <v>OK</v>
      </c>
      <c r="Q6" s="156">
        <f t="shared" ref="Q6" si="12">IF(ISNUMBER(G6),N6-L6,IF(F6="přejezd",N6-L6,0))</f>
        <v>2.430555555555558E-2</v>
      </c>
      <c r="R6" s="156">
        <f t="shared" ref="R6" si="13">IF(ISNUMBER(G6),L6-K6,0)</f>
        <v>2.0833333333332704E-3</v>
      </c>
      <c r="S6" s="156">
        <f t="shared" ref="S6" si="14">Q6+R6</f>
        <v>2.6388888888888851E-2</v>
      </c>
      <c r="T6" s="156">
        <f t="shared" ref="T6" si="15">K6-N5</f>
        <v>1.1805555555555569E-2</v>
      </c>
      <c r="U6" s="149">
        <v>20</v>
      </c>
      <c r="V6" s="149">
        <f>INDEX('Počty dní'!L:P,MATCH(E6,'Počty dní'!N:N,0),4)</f>
        <v>112</v>
      </c>
      <c r="W6" s="157">
        <f t="shared" si="6"/>
        <v>2240</v>
      </c>
    </row>
    <row r="7" spans="1:27" x14ac:dyDescent="0.2">
      <c r="A7" s="148">
        <v>404</v>
      </c>
      <c r="B7" s="149">
        <v>4204</v>
      </c>
      <c r="C7" s="149" t="s">
        <v>23</v>
      </c>
      <c r="D7" s="149"/>
      <c r="E7" s="150" t="str">
        <f t="shared" si="0"/>
        <v>+</v>
      </c>
      <c r="F7" s="149" t="s">
        <v>77</v>
      </c>
      <c r="G7" s="230">
        <v>152</v>
      </c>
      <c r="H7" s="149" t="str">
        <f t="shared" si="1"/>
        <v>XXX210/152</v>
      </c>
      <c r="I7" s="151" t="s">
        <v>28</v>
      </c>
      <c r="J7" s="151" t="s">
        <v>27</v>
      </c>
      <c r="K7" s="153">
        <v>0.40416666666666662</v>
      </c>
      <c r="L7" s="154">
        <v>0.40625</v>
      </c>
      <c r="M7" s="155" t="s">
        <v>38</v>
      </c>
      <c r="N7" s="154">
        <v>0.41250000000000003</v>
      </c>
      <c r="O7" s="161" t="s">
        <v>41</v>
      </c>
      <c r="P7" s="149" t="str">
        <f t="shared" si="2"/>
        <v>OK</v>
      </c>
      <c r="Q7" s="156">
        <f t="shared" ref="Q7:Q10" si="16">IF(ISNUMBER(G7),N7-L7,IF(F7="přejezd",N7-L7,0))</f>
        <v>6.2500000000000333E-3</v>
      </c>
      <c r="R7" s="156">
        <f t="shared" ref="R7:R10" si="17">IF(ISNUMBER(G7),L7-K7,0)</f>
        <v>2.0833333333333814E-3</v>
      </c>
      <c r="S7" s="156">
        <f t="shared" ref="S7:S10" si="18">Q7+R7</f>
        <v>8.3333333333334147E-3</v>
      </c>
      <c r="T7" s="156">
        <f t="shared" ref="T7:T10" si="19">K7-N6</f>
        <v>3.9583333333333304E-2</v>
      </c>
      <c r="U7" s="149">
        <v>6.8</v>
      </c>
      <c r="V7" s="149">
        <f>INDEX('Počty dní'!L:P,MATCH(E7,'Počty dní'!N:N,0),4)</f>
        <v>60</v>
      </c>
      <c r="W7" s="157">
        <f t="shared" si="6"/>
        <v>408</v>
      </c>
    </row>
    <row r="8" spans="1:27" x14ac:dyDescent="0.2">
      <c r="A8" s="148">
        <v>404</v>
      </c>
      <c r="B8" s="149">
        <v>4204</v>
      </c>
      <c r="C8" s="149" t="s">
        <v>23</v>
      </c>
      <c r="D8" s="149"/>
      <c r="E8" s="150" t="str">
        <f t="shared" si="0"/>
        <v>+</v>
      </c>
      <c r="F8" s="149" t="s">
        <v>33</v>
      </c>
      <c r="G8" s="230"/>
      <c r="H8" s="149" t="str">
        <f t="shared" si="1"/>
        <v>přejezd/</v>
      </c>
      <c r="I8" s="151"/>
      <c r="J8" s="151" t="s">
        <v>27</v>
      </c>
      <c r="K8" s="153">
        <v>0.41250000000000003</v>
      </c>
      <c r="L8" s="154">
        <v>0.41250000000000003</v>
      </c>
      <c r="M8" s="161" t="s">
        <v>41</v>
      </c>
      <c r="N8" s="154">
        <v>0.41736111111111113</v>
      </c>
      <c r="O8" s="155" t="s">
        <v>38</v>
      </c>
      <c r="P8" s="149" t="str">
        <f t="shared" si="2"/>
        <v>OK</v>
      </c>
      <c r="Q8" s="156">
        <f t="shared" si="16"/>
        <v>4.8611111111110938E-3</v>
      </c>
      <c r="R8" s="156">
        <f t="shared" si="17"/>
        <v>0</v>
      </c>
      <c r="S8" s="156">
        <f t="shared" si="18"/>
        <v>4.8611111111110938E-3</v>
      </c>
      <c r="T8" s="156">
        <f t="shared" si="19"/>
        <v>0</v>
      </c>
      <c r="U8" s="149">
        <v>0</v>
      </c>
      <c r="V8" s="149">
        <f>INDEX('Počty dní'!L:P,MATCH(E8,'Počty dní'!N:N,0),4)</f>
        <v>60</v>
      </c>
      <c r="W8" s="157">
        <f t="shared" si="6"/>
        <v>0</v>
      </c>
    </row>
    <row r="9" spans="1:27" x14ac:dyDescent="0.2">
      <c r="A9" s="148">
        <v>404</v>
      </c>
      <c r="B9" s="149">
        <v>4204</v>
      </c>
      <c r="C9" s="149" t="s">
        <v>24</v>
      </c>
      <c r="D9" s="149"/>
      <c r="E9" s="150" t="str">
        <f t="shared" si="0"/>
        <v>6+</v>
      </c>
      <c r="F9" s="149" t="s">
        <v>77</v>
      </c>
      <c r="G9" s="230">
        <v>104</v>
      </c>
      <c r="H9" s="149" t="str">
        <f t="shared" si="1"/>
        <v>XXX210/104</v>
      </c>
      <c r="I9" s="151" t="s">
        <v>28</v>
      </c>
      <c r="J9" s="151" t="s">
        <v>27</v>
      </c>
      <c r="K9" s="153">
        <v>0.46736111111111112</v>
      </c>
      <c r="L9" s="154">
        <v>0.46875</v>
      </c>
      <c r="M9" s="155" t="s">
        <v>38</v>
      </c>
      <c r="N9" s="154">
        <v>0.49305555555555558</v>
      </c>
      <c r="O9" s="241" t="s">
        <v>40</v>
      </c>
      <c r="P9" s="149" t="str">
        <f t="shared" si="2"/>
        <v>OK</v>
      </c>
      <c r="Q9" s="156">
        <f t="shared" si="16"/>
        <v>2.430555555555558E-2</v>
      </c>
      <c r="R9" s="156">
        <f t="shared" si="17"/>
        <v>1.388888888888884E-3</v>
      </c>
      <c r="S9" s="156">
        <f t="shared" si="18"/>
        <v>2.5694444444444464E-2</v>
      </c>
      <c r="T9" s="156">
        <f t="shared" si="19"/>
        <v>4.9999999999999989E-2</v>
      </c>
      <c r="U9" s="149">
        <v>20</v>
      </c>
      <c r="V9" s="149">
        <f>INDEX('Počty dní'!L:P,MATCH(E9,'Počty dní'!N:N,0),4)</f>
        <v>112</v>
      </c>
      <c r="W9" s="157">
        <f t="shared" si="6"/>
        <v>2240</v>
      </c>
    </row>
    <row r="10" spans="1:27" x14ac:dyDescent="0.2">
      <c r="A10" s="148">
        <v>404</v>
      </c>
      <c r="B10" s="149">
        <v>4204</v>
      </c>
      <c r="C10" s="149" t="s">
        <v>24</v>
      </c>
      <c r="D10" s="149"/>
      <c r="E10" s="150" t="str">
        <f t="shared" si="0"/>
        <v>6+</v>
      </c>
      <c r="F10" s="149" t="s">
        <v>77</v>
      </c>
      <c r="G10" s="230">
        <v>103</v>
      </c>
      <c r="H10" s="149" t="str">
        <f t="shared" si="1"/>
        <v>XXX210/103</v>
      </c>
      <c r="I10" s="151" t="s">
        <v>28</v>
      </c>
      <c r="J10" s="151" t="s">
        <v>27</v>
      </c>
      <c r="K10" s="153">
        <v>0.50486111111111109</v>
      </c>
      <c r="L10" s="154">
        <v>0.50694444444444442</v>
      </c>
      <c r="M10" s="241" t="s">
        <v>40</v>
      </c>
      <c r="N10" s="154">
        <v>0.53125</v>
      </c>
      <c r="O10" s="155" t="s">
        <v>38</v>
      </c>
      <c r="P10" s="149" t="str">
        <f>IF(M11=O10,"OK","POZOR")</f>
        <v>OK</v>
      </c>
      <c r="Q10" s="156">
        <f t="shared" si="16"/>
        <v>2.430555555555558E-2</v>
      </c>
      <c r="R10" s="156">
        <f t="shared" si="17"/>
        <v>2.0833333333333259E-3</v>
      </c>
      <c r="S10" s="156">
        <f t="shared" si="18"/>
        <v>2.6388888888888906E-2</v>
      </c>
      <c r="T10" s="156">
        <f t="shared" si="19"/>
        <v>1.1805555555555514E-2</v>
      </c>
      <c r="U10" s="149">
        <v>20</v>
      </c>
      <c r="V10" s="149">
        <f>INDEX('Počty dní'!L:P,MATCH(E10,'Počty dní'!N:N,0),4)</f>
        <v>112</v>
      </c>
      <c r="W10" s="157">
        <f t="shared" si="6"/>
        <v>2240</v>
      </c>
    </row>
    <row r="11" spans="1:27" x14ac:dyDescent="0.2">
      <c r="A11" s="148">
        <v>404</v>
      </c>
      <c r="B11" s="149">
        <v>4204</v>
      </c>
      <c r="C11" s="149" t="s">
        <v>24</v>
      </c>
      <c r="D11" s="149"/>
      <c r="E11" s="150" t="str">
        <f>CONCATENATE(C11,D11)</f>
        <v>6+</v>
      </c>
      <c r="F11" s="149" t="s">
        <v>77</v>
      </c>
      <c r="G11" s="230">
        <v>106</v>
      </c>
      <c r="H11" s="149" t="str">
        <f>CONCATENATE(F11,"/",G11)</f>
        <v>XXX210/106</v>
      </c>
      <c r="I11" s="151" t="s">
        <v>28</v>
      </c>
      <c r="J11" s="151" t="s">
        <v>27</v>
      </c>
      <c r="K11" s="153">
        <v>0.63402777777777775</v>
      </c>
      <c r="L11" s="154">
        <v>0.63541666666666663</v>
      </c>
      <c r="M11" s="155" t="s">
        <v>38</v>
      </c>
      <c r="N11" s="154">
        <v>0.65972222222222221</v>
      </c>
      <c r="O11" s="241" t="s">
        <v>40</v>
      </c>
      <c r="P11" s="149" t="str">
        <f>IF(M12=O11,"OK","POZOR")</f>
        <v>OK</v>
      </c>
      <c r="Q11" s="156">
        <f>IF(ISNUMBER(G11),N11-L11,IF(F11="přejezd",N11-L11,0))</f>
        <v>2.430555555555558E-2</v>
      </c>
      <c r="R11" s="156">
        <f>IF(ISNUMBER(G11),L11-K11,0)</f>
        <v>1.388888888888884E-3</v>
      </c>
      <c r="S11" s="156">
        <f>Q11+R11</f>
        <v>2.5694444444444464E-2</v>
      </c>
      <c r="T11" s="156">
        <f>K11-N10</f>
        <v>0.10277777777777775</v>
      </c>
      <c r="U11" s="149">
        <v>20</v>
      </c>
      <c r="V11" s="149">
        <f>INDEX('Počty dní'!L:P,MATCH(E11,'Počty dní'!N:N,0),4)</f>
        <v>112</v>
      </c>
      <c r="W11" s="157">
        <f>V11*U11</f>
        <v>2240</v>
      </c>
    </row>
    <row r="12" spans="1:27" ht="13.5" thickBot="1" x14ac:dyDescent="0.25">
      <c r="A12" s="148">
        <v>404</v>
      </c>
      <c r="B12" s="149">
        <v>4204</v>
      </c>
      <c r="C12" s="149" t="s">
        <v>24</v>
      </c>
      <c r="D12" s="149"/>
      <c r="E12" s="150" t="str">
        <f>CONCATENATE(C12,D12)</f>
        <v>6+</v>
      </c>
      <c r="F12" s="149" t="s">
        <v>77</v>
      </c>
      <c r="G12" s="230">
        <v>105</v>
      </c>
      <c r="H12" s="149" t="str">
        <f>CONCATENATE(F12,"/",G12)</f>
        <v>XXX210/105</v>
      </c>
      <c r="I12" s="151" t="s">
        <v>28</v>
      </c>
      <c r="J12" s="151" t="s">
        <v>27</v>
      </c>
      <c r="K12" s="153">
        <v>0.67152777777777783</v>
      </c>
      <c r="L12" s="154">
        <v>0.67361111111111116</v>
      </c>
      <c r="M12" s="161" t="s">
        <v>40</v>
      </c>
      <c r="N12" s="154">
        <v>0.69791666666666663</v>
      </c>
      <c r="O12" s="155" t="s">
        <v>38</v>
      </c>
      <c r="P12" s="162"/>
      <c r="Q12" s="156">
        <f>IF(ISNUMBER(G12),N12-L12,IF(F12="přejezd",N12-L12,0))</f>
        <v>2.4305555555555469E-2</v>
      </c>
      <c r="R12" s="156">
        <f>IF(ISNUMBER(G12),L12-K12,0)</f>
        <v>2.0833333333333259E-3</v>
      </c>
      <c r="S12" s="156">
        <f>Q12+R12</f>
        <v>2.6388888888888795E-2</v>
      </c>
      <c r="T12" s="156">
        <f>K12-N11</f>
        <v>1.1805555555555625E-2</v>
      </c>
      <c r="U12" s="149">
        <v>20</v>
      </c>
      <c r="V12" s="149">
        <f>INDEX('Počty dní'!L:P,MATCH(E12,'Počty dní'!N:N,0),4)</f>
        <v>112</v>
      </c>
      <c r="W12" s="157">
        <f>V12*U12</f>
        <v>2240</v>
      </c>
    </row>
    <row r="13" spans="1:27" s="137" customFormat="1" ht="15.75" thickBot="1" x14ac:dyDescent="0.3">
      <c r="A13" s="163" t="str">
        <f ca="1">CONCATENATE(INDIRECT("R[-3]C[0]",FALSE),"celkem")</f>
        <v>404celkem</v>
      </c>
      <c r="B13" s="164"/>
      <c r="C13" s="164" t="str">
        <f ca="1">INDIRECT("R[-1]C[12]",FALSE)</f>
        <v>Polná,,aut.st.</v>
      </c>
      <c r="D13" s="165"/>
      <c r="E13" s="164"/>
      <c r="F13" s="165"/>
      <c r="G13" s="231"/>
      <c r="H13" s="166"/>
      <c r="I13" s="167"/>
      <c r="J13" s="168" t="str">
        <f ca="1">INDIRECT("R[-2]C[0]",FALSE)</f>
        <v>V</v>
      </c>
      <c r="K13" s="169"/>
      <c r="L13" s="170"/>
      <c r="M13" s="171"/>
      <c r="N13" s="170"/>
      <c r="O13" s="172"/>
      <c r="P13" s="164"/>
      <c r="Q13" s="173">
        <f>SUM(Q3:Q12)</f>
        <v>0.19722222222222227</v>
      </c>
      <c r="R13" s="173">
        <f>SUM(R3:R12)</f>
        <v>1.5277777777777724E-2</v>
      </c>
      <c r="S13" s="173">
        <f>SUM(S3:S12)</f>
        <v>0.21249999999999999</v>
      </c>
      <c r="T13" s="173">
        <f>SUM(T3:T12)</f>
        <v>0.28541666666666665</v>
      </c>
      <c r="U13" s="174">
        <f>SUM(U3:U12)</f>
        <v>161.6</v>
      </c>
      <c r="V13" s="175"/>
      <c r="W13" s="176">
        <f>SUM(W3:W12)</f>
        <v>17745.599999999999</v>
      </c>
      <c r="X13" s="135"/>
      <c r="Y13" s="135"/>
      <c r="Z13" s="135"/>
      <c r="AA13" s="135"/>
    </row>
    <row r="14" spans="1:27" x14ac:dyDescent="0.2">
      <c r="A14" s="135" t="s">
        <v>151</v>
      </c>
      <c r="E14" s="210"/>
      <c r="I14" s="136"/>
      <c r="J14" s="136"/>
      <c r="K14" s="211"/>
      <c r="L14" s="187"/>
      <c r="M14" s="242"/>
      <c r="N14" s="187"/>
      <c r="O14" s="188"/>
      <c r="Q14" s="212"/>
      <c r="R14" s="212"/>
      <c r="S14" s="212"/>
      <c r="T14" s="212"/>
    </row>
    <row r="15" spans="1:27" x14ac:dyDescent="0.2">
      <c r="E15" s="210"/>
      <c r="I15" s="136"/>
      <c r="J15" s="136"/>
      <c r="K15" s="211"/>
      <c r="L15" s="187"/>
      <c r="M15" s="242"/>
      <c r="N15" s="187"/>
      <c r="O15" s="188"/>
      <c r="Q15" s="212"/>
      <c r="R15" s="212"/>
      <c r="S15" s="212"/>
      <c r="T15" s="212"/>
    </row>
    <row r="16" spans="1:27" ht="13.5" thickBot="1" x14ac:dyDescent="0.25">
      <c r="I16" s="136"/>
      <c r="J16" s="135"/>
    </row>
    <row r="17" spans="1:27" x14ac:dyDescent="0.2">
      <c r="A17" s="138">
        <v>405</v>
      </c>
      <c r="B17" s="139">
        <v>4205</v>
      </c>
      <c r="C17" s="139" t="s">
        <v>23</v>
      </c>
      <c r="D17" s="139"/>
      <c r="E17" s="140" t="str">
        <f t="shared" ref="E17:E24" si="20">CONCATENATE(C17,D17)</f>
        <v>+</v>
      </c>
      <c r="F17" s="139" t="s">
        <v>71</v>
      </c>
      <c r="G17" s="229">
        <v>151</v>
      </c>
      <c r="H17" s="139" t="str">
        <f t="shared" ref="H17:H24" si="21">CONCATENATE(F17,"/",G17)</f>
        <v>XXX181/151</v>
      </c>
      <c r="I17" s="141" t="s">
        <v>28</v>
      </c>
      <c r="J17" s="141" t="s">
        <v>27</v>
      </c>
      <c r="K17" s="143">
        <v>0.2951388888888889</v>
      </c>
      <c r="L17" s="144">
        <v>0.29652777777777778</v>
      </c>
      <c r="M17" s="145" t="s">
        <v>38</v>
      </c>
      <c r="N17" s="144">
        <v>0.31388888888888888</v>
      </c>
      <c r="O17" s="145" t="s">
        <v>39</v>
      </c>
      <c r="P17" s="139" t="str">
        <f t="shared" ref="P17:P27" si="22">IF(M18=O17,"OK","POZOR")</f>
        <v>OK</v>
      </c>
      <c r="Q17" s="146">
        <f t="shared" ref="Q17:Q22" si="23">IF(ISNUMBER(G17),N17-L17,IF(F17="přejezd",N17-L17,0))</f>
        <v>1.7361111111111105E-2</v>
      </c>
      <c r="R17" s="146">
        <f t="shared" ref="R17:R22" si="24">IF(ISNUMBER(G17),L17-K17,0)</f>
        <v>1.388888888888884E-3</v>
      </c>
      <c r="S17" s="146">
        <f t="shared" ref="S17:S22" si="25">Q17+R17</f>
        <v>1.8749999999999989E-2</v>
      </c>
      <c r="T17" s="146"/>
      <c r="U17" s="139">
        <v>16</v>
      </c>
      <c r="V17" s="139">
        <f>INDEX('Počty dní'!L:P,MATCH(E17,'Počty dní'!N:N,0),4)</f>
        <v>60</v>
      </c>
      <c r="W17" s="147">
        <f t="shared" ref="W17:W24" si="26">V17*U17</f>
        <v>960</v>
      </c>
    </row>
    <row r="18" spans="1:27" x14ac:dyDescent="0.2">
      <c r="A18" s="148">
        <v>405</v>
      </c>
      <c r="B18" s="149">
        <v>4205</v>
      </c>
      <c r="C18" s="149" t="s">
        <v>23</v>
      </c>
      <c r="D18" s="149"/>
      <c r="E18" s="150" t="str">
        <f t="shared" si="20"/>
        <v>+</v>
      </c>
      <c r="F18" s="149" t="s">
        <v>71</v>
      </c>
      <c r="G18" s="230">
        <v>152</v>
      </c>
      <c r="H18" s="149" t="str">
        <f t="shared" si="21"/>
        <v>XXX181/152</v>
      </c>
      <c r="I18" s="151" t="s">
        <v>28</v>
      </c>
      <c r="J18" s="151" t="s">
        <v>27</v>
      </c>
      <c r="K18" s="153">
        <v>0.31388888888888888</v>
      </c>
      <c r="L18" s="154">
        <v>0.31458333333333333</v>
      </c>
      <c r="M18" s="243" t="s">
        <v>39</v>
      </c>
      <c r="N18" s="154">
        <v>0.32708333333333334</v>
      </c>
      <c r="O18" s="155" t="s">
        <v>38</v>
      </c>
      <c r="P18" s="149" t="str">
        <f t="shared" si="22"/>
        <v>OK</v>
      </c>
      <c r="Q18" s="156">
        <f t="shared" si="23"/>
        <v>1.2500000000000011E-2</v>
      </c>
      <c r="R18" s="156">
        <f t="shared" si="24"/>
        <v>6.9444444444444198E-4</v>
      </c>
      <c r="S18" s="156">
        <f t="shared" si="25"/>
        <v>1.3194444444444453E-2</v>
      </c>
      <c r="T18" s="156">
        <f t="shared" ref="T18:T22" si="27">K18-N17</f>
        <v>0</v>
      </c>
      <c r="U18" s="149">
        <v>13.7</v>
      </c>
      <c r="V18" s="149">
        <f>INDEX('Počty dní'!L:P,MATCH(E18,'Počty dní'!N:N,0),4)</f>
        <v>60</v>
      </c>
      <c r="W18" s="157">
        <f t="shared" si="26"/>
        <v>822</v>
      </c>
    </row>
    <row r="19" spans="1:27" x14ac:dyDescent="0.2">
      <c r="A19" s="148">
        <v>405</v>
      </c>
      <c r="B19" s="149">
        <v>4205</v>
      </c>
      <c r="C19" s="149" t="s">
        <v>23</v>
      </c>
      <c r="D19" s="149"/>
      <c r="E19" s="150" t="str">
        <f t="shared" si="20"/>
        <v>+</v>
      </c>
      <c r="F19" s="149" t="s">
        <v>33</v>
      </c>
      <c r="G19" s="230"/>
      <c r="H19" s="149" t="str">
        <f t="shared" si="21"/>
        <v>přejezd/</v>
      </c>
      <c r="I19" s="151"/>
      <c r="J19" s="151" t="s">
        <v>27</v>
      </c>
      <c r="K19" s="153">
        <v>0.32708333333333334</v>
      </c>
      <c r="L19" s="154">
        <v>0.32708333333333334</v>
      </c>
      <c r="M19" s="155" t="s">
        <v>38</v>
      </c>
      <c r="N19" s="154">
        <v>0.33124999999999999</v>
      </c>
      <c r="O19" s="155" t="s">
        <v>41</v>
      </c>
      <c r="P19" s="149" t="str">
        <f t="shared" si="22"/>
        <v>OK</v>
      </c>
      <c r="Q19" s="156">
        <f t="shared" si="23"/>
        <v>4.1666666666666519E-3</v>
      </c>
      <c r="R19" s="156">
        <f t="shared" si="24"/>
        <v>0</v>
      </c>
      <c r="S19" s="156">
        <f t="shared" si="25"/>
        <v>4.1666666666666519E-3</v>
      </c>
      <c r="T19" s="156">
        <f t="shared" si="27"/>
        <v>0</v>
      </c>
      <c r="U19" s="149">
        <v>0</v>
      </c>
      <c r="V19" s="149">
        <f>INDEX('Počty dní'!L:P,MATCH(E19,'Počty dní'!N:N,0),4)</f>
        <v>60</v>
      </c>
      <c r="W19" s="157">
        <f t="shared" si="26"/>
        <v>0</v>
      </c>
    </row>
    <row r="20" spans="1:27" x14ac:dyDescent="0.2">
      <c r="A20" s="148">
        <v>405</v>
      </c>
      <c r="B20" s="149">
        <v>4205</v>
      </c>
      <c r="C20" s="149" t="s">
        <v>23</v>
      </c>
      <c r="D20" s="149"/>
      <c r="E20" s="150" t="str">
        <f t="shared" si="20"/>
        <v>+</v>
      </c>
      <c r="F20" s="149" t="s">
        <v>77</v>
      </c>
      <c r="G20" s="230">
        <v>151</v>
      </c>
      <c r="H20" s="149" t="str">
        <f t="shared" si="21"/>
        <v>XXX210/151</v>
      </c>
      <c r="I20" s="151" t="s">
        <v>28</v>
      </c>
      <c r="J20" s="151" t="s">
        <v>27</v>
      </c>
      <c r="K20" s="153">
        <v>0.33124999999999999</v>
      </c>
      <c r="L20" s="154">
        <v>0.33194444444444443</v>
      </c>
      <c r="M20" s="155" t="s">
        <v>41</v>
      </c>
      <c r="N20" s="154">
        <v>0.33749999999999997</v>
      </c>
      <c r="O20" s="161" t="s">
        <v>38</v>
      </c>
      <c r="P20" s="149" t="str">
        <f t="shared" si="22"/>
        <v>OK</v>
      </c>
      <c r="Q20" s="156">
        <f t="shared" si="23"/>
        <v>5.5555555555555358E-3</v>
      </c>
      <c r="R20" s="156">
        <f t="shared" si="24"/>
        <v>6.9444444444444198E-4</v>
      </c>
      <c r="S20" s="156">
        <f t="shared" si="25"/>
        <v>6.2499999999999778E-3</v>
      </c>
      <c r="T20" s="156">
        <f t="shared" si="27"/>
        <v>0</v>
      </c>
      <c r="U20" s="149">
        <v>6.8</v>
      </c>
      <c r="V20" s="149">
        <f>INDEX('Počty dní'!L:P,MATCH(E20,'Počty dní'!N:N,0),4)</f>
        <v>60</v>
      </c>
      <c r="W20" s="157">
        <f t="shared" si="26"/>
        <v>408</v>
      </c>
    </row>
    <row r="21" spans="1:27" x14ac:dyDescent="0.2">
      <c r="A21" s="148">
        <v>405</v>
      </c>
      <c r="B21" s="149">
        <v>4205</v>
      </c>
      <c r="C21" s="149" t="s">
        <v>23</v>
      </c>
      <c r="D21" s="149"/>
      <c r="E21" s="150" t="str">
        <f t="shared" si="20"/>
        <v>+</v>
      </c>
      <c r="F21" s="149" t="s">
        <v>71</v>
      </c>
      <c r="G21" s="230">
        <v>153</v>
      </c>
      <c r="H21" s="149" t="str">
        <f t="shared" si="21"/>
        <v>XXX181/153</v>
      </c>
      <c r="I21" s="151" t="s">
        <v>28</v>
      </c>
      <c r="J21" s="151" t="s">
        <v>27</v>
      </c>
      <c r="K21" s="153">
        <v>0.36458333333333331</v>
      </c>
      <c r="L21" s="154">
        <v>0.3659722222222222</v>
      </c>
      <c r="M21" s="155" t="s">
        <v>38</v>
      </c>
      <c r="N21" s="154">
        <v>0.37916666666666665</v>
      </c>
      <c r="O21" s="243" t="s">
        <v>39</v>
      </c>
      <c r="P21" s="149" t="str">
        <f t="shared" si="22"/>
        <v>OK</v>
      </c>
      <c r="Q21" s="156">
        <f t="shared" si="23"/>
        <v>1.3194444444444453E-2</v>
      </c>
      <c r="R21" s="156">
        <f t="shared" si="24"/>
        <v>1.388888888888884E-3</v>
      </c>
      <c r="S21" s="156">
        <f t="shared" si="25"/>
        <v>1.4583333333333337E-2</v>
      </c>
      <c r="T21" s="156">
        <f t="shared" si="27"/>
        <v>2.7083333333333348E-2</v>
      </c>
      <c r="U21" s="149">
        <v>13.7</v>
      </c>
      <c r="V21" s="149">
        <f>INDEX('Počty dní'!L:P,MATCH(E21,'Počty dní'!N:N,0),4)</f>
        <v>60</v>
      </c>
      <c r="W21" s="157">
        <f t="shared" si="26"/>
        <v>822</v>
      </c>
    </row>
    <row r="22" spans="1:27" x14ac:dyDescent="0.2">
      <c r="A22" s="148">
        <v>405</v>
      </c>
      <c r="B22" s="149">
        <v>4205</v>
      </c>
      <c r="C22" s="149" t="s">
        <v>23</v>
      </c>
      <c r="D22" s="149"/>
      <c r="E22" s="150" t="str">
        <f t="shared" si="20"/>
        <v>+</v>
      </c>
      <c r="F22" s="149" t="s">
        <v>71</v>
      </c>
      <c r="G22" s="230">
        <v>154</v>
      </c>
      <c r="H22" s="149" t="str">
        <f t="shared" si="21"/>
        <v>XXX181/154</v>
      </c>
      <c r="I22" s="151" t="s">
        <v>28</v>
      </c>
      <c r="J22" s="151" t="s">
        <v>27</v>
      </c>
      <c r="K22" s="153">
        <v>0.3833333333333333</v>
      </c>
      <c r="L22" s="154">
        <v>0.38472222222222219</v>
      </c>
      <c r="M22" s="243" t="s">
        <v>39</v>
      </c>
      <c r="N22" s="154">
        <v>0.40208333333333335</v>
      </c>
      <c r="O22" s="155" t="s">
        <v>38</v>
      </c>
      <c r="P22" s="149" t="str">
        <f t="shared" si="22"/>
        <v>OK</v>
      </c>
      <c r="Q22" s="156">
        <f t="shared" si="23"/>
        <v>1.736111111111116E-2</v>
      </c>
      <c r="R22" s="156">
        <f t="shared" si="24"/>
        <v>1.388888888888884E-3</v>
      </c>
      <c r="S22" s="156">
        <f t="shared" si="25"/>
        <v>1.8750000000000044E-2</v>
      </c>
      <c r="T22" s="156">
        <f t="shared" si="27"/>
        <v>4.1666666666666519E-3</v>
      </c>
      <c r="U22" s="149">
        <v>16</v>
      </c>
      <c r="V22" s="149">
        <f>INDEX('Počty dní'!L:P,MATCH(E22,'Počty dní'!N:N,0),4)</f>
        <v>60</v>
      </c>
      <c r="W22" s="157">
        <f t="shared" si="26"/>
        <v>960</v>
      </c>
    </row>
    <row r="23" spans="1:27" x14ac:dyDescent="0.2">
      <c r="A23" s="148">
        <v>405</v>
      </c>
      <c r="B23" s="149">
        <v>4205</v>
      </c>
      <c r="C23" s="149" t="s">
        <v>23</v>
      </c>
      <c r="D23" s="149"/>
      <c r="E23" s="150" t="str">
        <f t="shared" si="20"/>
        <v>+</v>
      </c>
      <c r="F23" s="149" t="s">
        <v>71</v>
      </c>
      <c r="G23" s="230">
        <v>155</v>
      </c>
      <c r="H23" s="149" t="str">
        <f t="shared" si="21"/>
        <v>XXX181/155</v>
      </c>
      <c r="I23" s="151" t="s">
        <v>28</v>
      </c>
      <c r="J23" s="151" t="s">
        <v>27</v>
      </c>
      <c r="K23" s="153">
        <v>0.40347222222222223</v>
      </c>
      <c r="L23" s="154">
        <v>0.40486111111111112</v>
      </c>
      <c r="M23" s="155" t="s">
        <v>38</v>
      </c>
      <c r="N23" s="154">
        <v>0.41111111111111115</v>
      </c>
      <c r="O23" s="161" t="s">
        <v>43</v>
      </c>
      <c r="P23" s="149" t="str">
        <f t="shared" ref="P23:P26" si="28">IF(M24=O23,"OK","POZOR")</f>
        <v>OK</v>
      </c>
      <c r="Q23" s="156">
        <f t="shared" ref="Q23:Q26" si="29">IF(ISNUMBER(G23),N23-L23,IF(F23="přejezd",N23-L23,0))</f>
        <v>6.2500000000000333E-3</v>
      </c>
      <c r="R23" s="156">
        <f t="shared" ref="R23:R26" si="30">IF(ISNUMBER(G23),L23-K23,0)</f>
        <v>1.388888888888884E-3</v>
      </c>
      <c r="S23" s="156">
        <f t="shared" ref="S23:S26" si="31">Q23+R23</f>
        <v>7.6388888888889173E-3</v>
      </c>
      <c r="T23" s="156">
        <f t="shared" ref="T23:T26" si="32">K23-N22</f>
        <v>1.388888888888884E-3</v>
      </c>
      <c r="U23" s="149">
        <v>6.4</v>
      </c>
      <c r="V23" s="149">
        <f>INDEX('Počty dní'!L:P,MATCH(E23,'Počty dní'!N:N,0),4)</f>
        <v>60</v>
      </c>
      <c r="W23" s="157">
        <f t="shared" si="26"/>
        <v>384</v>
      </c>
    </row>
    <row r="24" spans="1:27" x14ac:dyDescent="0.2">
      <c r="A24" s="148">
        <v>405</v>
      </c>
      <c r="B24" s="149">
        <v>4205</v>
      </c>
      <c r="C24" s="149" t="s">
        <v>23</v>
      </c>
      <c r="D24" s="149"/>
      <c r="E24" s="150" t="str">
        <f t="shared" si="20"/>
        <v>+</v>
      </c>
      <c r="F24" s="149" t="s">
        <v>71</v>
      </c>
      <c r="G24" s="230">
        <v>156</v>
      </c>
      <c r="H24" s="149" t="str">
        <f t="shared" si="21"/>
        <v>XXX181/156</v>
      </c>
      <c r="I24" s="151" t="s">
        <v>28</v>
      </c>
      <c r="J24" s="151" t="s">
        <v>27</v>
      </c>
      <c r="K24" s="153">
        <v>0.41180555555555554</v>
      </c>
      <c r="L24" s="154">
        <v>0.41319444444444442</v>
      </c>
      <c r="M24" s="161" t="s">
        <v>43</v>
      </c>
      <c r="N24" s="154">
        <v>0.41666666666666669</v>
      </c>
      <c r="O24" s="155" t="s">
        <v>38</v>
      </c>
      <c r="P24" s="149" t="str">
        <f t="shared" si="28"/>
        <v>OK</v>
      </c>
      <c r="Q24" s="156">
        <f t="shared" si="29"/>
        <v>3.4722222222222654E-3</v>
      </c>
      <c r="R24" s="156">
        <f t="shared" si="30"/>
        <v>1.388888888888884E-3</v>
      </c>
      <c r="S24" s="156">
        <f t="shared" si="31"/>
        <v>4.8611111111111494E-3</v>
      </c>
      <c r="T24" s="156">
        <f t="shared" si="32"/>
        <v>6.9444444444438647E-4</v>
      </c>
      <c r="U24" s="149">
        <v>4.5</v>
      </c>
      <c r="V24" s="149">
        <f>INDEX('Počty dní'!L:P,MATCH(E24,'Počty dní'!N:N,0),4)</f>
        <v>60</v>
      </c>
      <c r="W24" s="157">
        <f t="shared" si="26"/>
        <v>270</v>
      </c>
    </row>
    <row r="25" spans="1:27" x14ac:dyDescent="0.2">
      <c r="A25" s="148">
        <v>405</v>
      </c>
      <c r="B25" s="149">
        <v>4205</v>
      </c>
      <c r="C25" s="149" t="s">
        <v>24</v>
      </c>
      <c r="D25" s="149"/>
      <c r="E25" s="150" t="str">
        <f t="shared" ref="E25" si="33">CONCATENATE(C25,D25)</f>
        <v>6+</v>
      </c>
      <c r="F25" s="149" t="s">
        <v>71</v>
      </c>
      <c r="G25" s="230">
        <v>104</v>
      </c>
      <c r="H25" s="149" t="str">
        <f t="shared" ref="H25" si="34">CONCATENATE(F25,"/",G25)</f>
        <v>XXX181/104</v>
      </c>
      <c r="I25" s="151" t="s">
        <v>28</v>
      </c>
      <c r="J25" s="151" t="s">
        <v>27</v>
      </c>
      <c r="K25" s="153">
        <v>0.70000000000000007</v>
      </c>
      <c r="L25" s="154">
        <v>0.70138888888888884</v>
      </c>
      <c r="M25" s="161" t="s">
        <v>38</v>
      </c>
      <c r="N25" s="154">
        <v>0.72152777777777777</v>
      </c>
      <c r="O25" s="155" t="s">
        <v>26</v>
      </c>
      <c r="P25" s="149" t="str">
        <f t="shared" si="28"/>
        <v>OK</v>
      </c>
      <c r="Q25" s="156">
        <f t="shared" si="29"/>
        <v>2.0138888888888928E-2</v>
      </c>
      <c r="R25" s="156">
        <f t="shared" si="30"/>
        <v>1.3888888888887729E-3</v>
      </c>
      <c r="S25" s="156">
        <f t="shared" si="31"/>
        <v>2.1527777777777701E-2</v>
      </c>
      <c r="T25" s="156">
        <f t="shared" si="32"/>
        <v>0.28333333333333338</v>
      </c>
      <c r="U25" s="149">
        <v>17.399999999999999</v>
      </c>
      <c r="V25" s="149">
        <f>INDEX('Počty dní'!L:P,MATCH(E25,'Počty dní'!N:N,0),4)</f>
        <v>112</v>
      </c>
      <c r="W25" s="157">
        <f t="shared" ref="W25" si="35">V25*U25</f>
        <v>1948.7999999999997</v>
      </c>
    </row>
    <row r="26" spans="1:27" x14ac:dyDescent="0.2">
      <c r="A26" s="148">
        <v>405</v>
      </c>
      <c r="B26" s="149">
        <v>4205</v>
      </c>
      <c r="C26" s="149" t="s">
        <v>24</v>
      </c>
      <c r="D26" s="149"/>
      <c r="E26" s="150" t="str">
        <f>CONCATENATE(C26,D26)</f>
        <v>6+</v>
      </c>
      <c r="F26" s="149" t="s">
        <v>71</v>
      </c>
      <c r="G26" s="230">
        <v>103</v>
      </c>
      <c r="H26" s="149" t="str">
        <f>CONCATENATE(F26,"/",G26)</f>
        <v>XXX181/103</v>
      </c>
      <c r="I26" s="151" t="s">
        <v>28</v>
      </c>
      <c r="J26" s="151" t="s">
        <v>27</v>
      </c>
      <c r="K26" s="153">
        <v>0.77777777777777779</v>
      </c>
      <c r="L26" s="154">
        <v>0.77916666666666667</v>
      </c>
      <c r="M26" s="161" t="s">
        <v>26</v>
      </c>
      <c r="N26" s="154">
        <v>0.7993055555555556</v>
      </c>
      <c r="O26" s="155" t="s">
        <v>38</v>
      </c>
      <c r="P26" s="149" t="str">
        <f t="shared" si="28"/>
        <v>OK</v>
      </c>
      <c r="Q26" s="156">
        <f t="shared" si="29"/>
        <v>2.0138888888888928E-2</v>
      </c>
      <c r="R26" s="156">
        <f t="shared" si="30"/>
        <v>1.388888888888884E-3</v>
      </c>
      <c r="S26" s="156">
        <f t="shared" si="31"/>
        <v>2.1527777777777812E-2</v>
      </c>
      <c r="T26" s="156">
        <f t="shared" si="32"/>
        <v>5.6250000000000022E-2</v>
      </c>
      <c r="U26" s="149">
        <v>17.399999999999999</v>
      </c>
      <c r="V26" s="149">
        <f>INDEX('Počty dní'!L:P,MATCH(E26,'Počty dní'!N:N,0),4)</f>
        <v>112</v>
      </c>
      <c r="W26" s="157">
        <f>V26*U26</f>
        <v>1948.7999999999997</v>
      </c>
    </row>
    <row r="27" spans="1:27" x14ac:dyDescent="0.2">
      <c r="A27" s="148">
        <v>405</v>
      </c>
      <c r="B27" s="149">
        <v>4205</v>
      </c>
      <c r="C27" s="149" t="s">
        <v>24</v>
      </c>
      <c r="D27" s="149"/>
      <c r="E27" s="150" t="str">
        <f>CONCATENATE(C27,D27)</f>
        <v>6+</v>
      </c>
      <c r="F27" s="149" t="s">
        <v>77</v>
      </c>
      <c r="G27" s="230">
        <v>108</v>
      </c>
      <c r="H27" s="149" t="str">
        <f>CONCATENATE(F27,"/",G27)</f>
        <v>XXX210/108</v>
      </c>
      <c r="I27" s="151" t="s">
        <v>28</v>
      </c>
      <c r="J27" s="151" t="s">
        <v>27</v>
      </c>
      <c r="K27" s="153">
        <v>0.80069444444444438</v>
      </c>
      <c r="L27" s="154">
        <v>0.80208333333333337</v>
      </c>
      <c r="M27" s="161" t="s">
        <v>38</v>
      </c>
      <c r="N27" s="154">
        <v>0.82638888888888884</v>
      </c>
      <c r="O27" s="155" t="s">
        <v>40</v>
      </c>
      <c r="P27" s="149" t="str">
        <f t="shared" si="22"/>
        <v>OK</v>
      </c>
      <c r="Q27" s="156">
        <f t="shared" ref="Q27:Q28" si="36">IF(ISNUMBER(G27),N27-L27,IF(F27="přejezd",N27-L27,0))</f>
        <v>2.4305555555555469E-2</v>
      </c>
      <c r="R27" s="156">
        <f t="shared" ref="R27:R28" si="37">IF(ISNUMBER(G27),L27-K27,0)</f>
        <v>1.388888888888995E-3</v>
      </c>
      <c r="S27" s="156">
        <f t="shared" ref="S27:S28" si="38">Q27+R27</f>
        <v>2.5694444444444464E-2</v>
      </c>
      <c r="T27" s="156">
        <f t="shared" ref="T27:T28" si="39">K27-N26</f>
        <v>1.3888888888887729E-3</v>
      </c>
      <c r="U27" s="149">
        <v>20</v>
      </c>
      <c r="V27" s="149">
        <f>INDEX('Počty dní'!L:P,MATCH(E27,'Počty dní'!N:N,0),4)</f>
        <v>112</v>
      </c>
      <c r="W27" s="157">
        <f>V27*U27</f>
        <v>2240</v>
      </c>
    </row>
    <row r="28" spans="1:27" ht="13.5" thickBot="1" x14ac:dyDescent="0.25">
      <c r="A28" s="148">
        <v>405</v>
      </c>
      <c r="B28" s="149">
        <v>4205</v>
      </c>
      <c r="C28" s="149" t="s">
        <v>24</v>
      </c>
      <c r="D28" s="149"/>
      <c r="E28" s="150" t="str">
        <f>CONCATENATE(C28,D28)</f>
        <v>6+</v>
      </c>
      <c r="F28" s="149" t="s">
        <v>77</v>
      </c>
      <c r="G28" s="230">
        <v>107</v>
      </c>
      <c r="H28" s="149" t="str">
        <f>CONCATENATE(F28,"/",G28)</f>
        <v>XXX210/107</v>
      </c>
      <c r="I28" s="151" t="s">
        <v>28</v>
      </c>
      <c r="J28" s="151" t="s">
        <v>27</v>
      </c>
      <c r="K28" s="153">
        <v>0.83819444444444446</v>
      </c>
      <c r="L28" s="154">
        <v>0.84027777777777779</v>
      </c>
      <c r="M28" s="161" t="s">
        <v>40</v>
      </c>
      <c r="N28" s="154">
        <v>0.86458333333333337</v>
      </c>
      <c r="O28" s="155" t="s">
        <v>38</v>
      </c>
      <c r="P28" s="162"/>
      <c r="Q28" s="156">
        <f t="shared" si="36"/>
        <v>2.430555555555558E-2</v>
      </c>
      <c r="R28" s="156">
        <f t="shared" si="37"/>
        <v>2.0833333333333259E-3</v>
      </c>
      <c r="S28" s="156">
        <f t="shared" si="38"/>
        <v>2.6388888888888906E-2</v>
      </c>
      <c r="T28" s="156">
        <f t="shared" si="39"/>
        <v>1.1805555555555625E-2</v>
      </c>
      <c r="U28" s="149">
        <v>20</v>
      </c>
      <c r="V28" s="149">
        <f>INDEX('Počty dní'!L:P,MATCH(E28,'Počty dní'!N:N,0),4)</f>
        <v>112</v>
      </c>
      <c r="W28" s="157">
        <f>V28*U28</f>
        <v>2240</v>
      </c>
    </row>
    <row r="29" spans="1:27" s="137" customFormat="1" ht="15.75" thickBot="1" x14ac:dyDescent="0.3">
      <c r="A29" s="163" t="str">
        <f ca="1">CONCATENATE(INDIRECT("R[-3]C[0]",FALSE),"celkem")</f>
        <v>405celkem</v>
      </c>
      <c r="B29" s="164"/>
      <c r="C29" s="164" t="str">
        <f ca="1">INDIRECT("R[-1]C[12]",FALSE)</f>
        <v>Polná,,aut.st.</v>
      </c>
      <c r="D29" s="165"/>
      <c r="E29" s="164"/>
      <c r="F29" s="165"/>
      <c r="G29" s="231"/>
      <c r="H29" s="166"/>
      <c r="I29" s="167"/>
      <c r="J29" s="168" t="str">
        <f ca="1">INDIRECT("R[-2]C[0]",FALSE)</f>
        <v>V</v>
      </c>
      <c r="K29" s="169"/>
      <c r="L29" s="170"/>
      <c r="M29" s="171"/>
      <c r="N29" s="170"/>
      <c r="O29" s="172"/>
      <c r="P29" s="164"/>
      <c r="Q29" s="173">
        <f>SUM(Q17:Q28)</f>
        <v>0.16875000000000012</v>
      </c>
      <c r="R29" s="173">
        <f>SUM(R17:R28)</f>
        <v>1.4583333333333282E-2</v>
      </c>
      <c r="S29" s="173">
        <f>SUM(S17:S28)</f>
        <v>0.1833333333333334</v>
      </c>
      <c r="T29" s="173">
        <f>SUM(T17:T28)</f>
        <v>0.38611111111111107</v>
      </c>
      <c r="U29" s="174">
        <f>SUM(U17:U28)</f>
        <v>151.9</v>
      </c>
      <c r="V29" s="175"/>
      <c r="W29" s="176">
        <f>SUM(W17:W28)</f>
        <v>13003.599999999999</v>
      </c>
      <c r="X29" s="135"/>
      <c r="Y29" s="135"/>
      <c r="Z29" s="135"/>
      <c r="AA29" s="135"/>
    </row>
    <row r="30" spans="1:27" x14ac:dyDescent="0.2">
      <c r="A30" s="135" t="s">
        <v>151</v>
      </c>
      <c r="E30" s="210"/>
      <c r="I30" s="136"/>
      <c r="J30" s="136"/>
      <c r="K30" s="211"/>
      <c r="L30" s="187"/>
      <c r="M30" s="242"/>
      <c r="N30" s="187"/>
      <c r="O30" s="188"/>
      <c r="Q30" s="212"/>
      <c r="R30" s="212"/>
      <c r="S30" s="212"/>
      <c r="T30" s="212"/>
    </row>
    <row r="32" spans="1:27" ht="13.5" thickBot="1" x14ac:dyDescent="0.25"/>
    <row r="33" spans="1:27" x14ac:dyDescent="0.2">
      <c r="A33" s="138">
        <v>412</v>
      </c>
      <c r="B33" s="139">
        <v>4212</v>
      </c>
      <c r="C33" s="139" t="s">
        <v>24</v>
      </c>
      <c r="D33" s="139"/>
      <c r="E33" s="140" t="str">
        <f t="shared" ref="E33:E42" si="40">CONCATENATE(C33,D33)</f>
        <v>6+</v>
      </c>
      <c r="F33" s="139" t="s">
        <v>81</v>
      </c>
      <c r="G33" s="229">
        <v>102</v>
      </c>
      <c r="H33" s="139" t="str">
        <f t="shared" ref="H33:H42" si="41">CONCATENATE(F33,"/",G33)</f>
        <v>XXX262/102</v>
      </c>
      <c r="I33" s="141" t="s">
        <v>28</v>
      </c>
      <c r="J33" s="141" t="s">
        <v>27</v>
      </c>
      <c r="K33" s="143">
        <v>0.18958333333333333</v>
      </c>
      <c r="L33" s="144">
        <v>0.19097222222222221</v>
      </c>
      <c r="M33" s="186" t="s">
        <v>46</v>
      </c>
      <c r="N33" s="144">
        <v>0.22013888888888888</v>
      </c>
      <c r="O33" s="186" t="s">
        <v>26</v>
      </c>
      <c r="P33" s="139" t="str">
        <f t="shared" ref="P33:P41" si="42">IF(M34=O33,"OK","POZOR")</f>
        <v>OK</v>
      </c>
      <c r="Q33" s="146">
        <f t="shared" ref="Q33:Q42" si="43">IF(ISNUMBER(G33),N33-L33,IF(F33="přejezd",N33-L33,0))</f>
        <v>2.9166666666666674E-2</v>
      </c>
      <c r="R33" s="146">
        <f t="shared" ref="R33:R42" si="44">IF(ISNUMBER(G33),L33-K33,0)</f>
        <v>1.388888888888884E-3</v>
      </c>
      <c r="S33" s="146">
        <f t="shared" ref="S33:S42" si="45">Q33+R33</f>
        <v>3.0555555555555558E-2</v>
      </c>
      <c r="T33" s="146"/>
      <c r="U33" s="139">
        <v>24.5</v>
      </c>
      <c r="V33" s="139">
        <f>INDEX('Počty dní'!L:P,MATCH(E33,'Počty dní'!N:N,0),4)</f>
        <v>112</v>
      </c>
      <c r="W33" s="147">
        <f t="shared" ref="W33:W42" si="46">V33*U33</f>
        <v>2744</v>
      </c>
    </row>
    <row r="34" spans="1:27" x14ac:dyDescent="0.2">
      <c r="A34" s="148">
        <v>412</v>
      </c>
      <c r="B34" s="149">
        <v>4212</v>
      </c>
      <c r="C34" s="149" t="s">
        <v>24</v>
      </c>
      <c r="D34" s="149"/>
      <c r="E34" s="150" t="str">
        <f t="shared" si="40"/>
        <v>6+</v>
      </c>
      <c r="F34" s="149" t="s">
        <v>81</v>
      </c>
      <c r="G34" s="230">
        <v>101</v>
      </c>
      <c r="H34" s="149" t="str">
        <f t="shared" si="41"/>
        <v>XXX262/101</v>
      </c>
      <c r="I34" s="151" t="s">
        <v>28</v>
      </c>
      <c r="J34" s="151" t="s">
        <v>27</v>
      </c>
      <c r="K34" s="153">
        <v>0.27986111111111112</v>
      </c>
      <c r="L34" s="154">
        <v>0.28125</v>
      </c>
      <c r="M34" s="161" t="s">
        <v>26</v>
      </c>
      <c r="N34" s="154">
        <v>0.31111111111111112</v>
      </c>
      <c r="O34" s="244" t="s">
        <v>46</v>
      </c>
      <c r="P34" s="149" t="str">
        <f t="shared" si="42"/>
        <v>OK</v>
      </c>
      <c r="Q34" s="156">
        <f t="shared" si="43"/>
        <v>2.9861111111111116E-2</v>
      </c>
      <c r="R34" s="156">
        <f t="shared" si="44"/>
        <v>1.388888888888884E-3</v>
      </c>
      <c r="S34" s="156">
        <f t="shared" si="45"/>
        <v>3.125E-2</v>
      </c>
      <c r="T34" s="156">
        <f t="shared" ref="T34:T42" si="47">K34-N33</f>
        <v>5.9722222222222232E-2</v>
      </c>
      <c r="U34" s="149">
        <v>24.5</v>
      </c>
      <c r="V34" s="149">
        <f>INDEX('Počty dní'!L:P,MATCH(E34,'Počty dní'!N:N,0),4)</f>
        <v>112</v>
      </c>
      <c r="W34" s="157">
        <f t="shared" si="46"/>
        <v>2744</v>
      </c>
    </row>
    <row r="35" spans="1:27" x14ac:dyDescent="0.2">
      <c r="A35" s="148">
        <v>412</v>
      </c>
      <c r="B35" s="149">
        <v>4212</v>
      </c>
      <c r="C35" s="149" t="s">
        <v>24</v>
      </c>
      <c r="D35" s="149"/>
      <c r="E35" s="150" t="str">
        <f t="shared" si="40"/>
        <v>6+</v>
      </c>
      <c r="F35" s="149" t="s">
        <v>81</v>
      </c>
      <c r="G35" s="230">
        <v>104</v>
      </c>
      <c r="H35" s="149" t="str">
        <f t="shared" si="41"/>
        <v>XXX262/104</v>
      </c>
      <c r="I35" s="151" t="s">
        <v>28</v>
      </c>
      <c r="J35" s="151" t="s">
        <v>27</v>
      </c>
      <c r="K35" s="153">
        <v>0.31458333333333333</v>
      </c>
      <c r="L35" s="154">
        <v>0.31597222222222221</v>
      </c>
      <c r="M35" s="244" t="s">
        <v>46</v>
      </c>
      <c r="N35" s="154">
        <v>0.34513888888888888</v>
      </c>
      <c r="O35" s="161" t="s">
        <v>26</v>
      </c>
      <c r="P35" s="149" t="str">
        <f t="shared" si="42"/>
        <v>OK</v>
      </c>
      <c r="Q35" s="156">
        <f t="shared" si="43"/>
        <v>2.9166666666666674E-2</v>
      </c>
      <c r="R35" s="156">
        <f t="shared" si="44"/>
        <v>1.388888888888884E-3</v>
      </c>
      <c r="S35" s="156">
        <f t="shared" si="45"/>
        <v>3.0555555555555558E-2</v>
      </c>
      <c r="T35" s="156">
        <f t="shared" si="47"/>
        <v>3.4722222222222099E-3</v>
      </c>
      <c r="U35" s="149">
        <v>24.5</v>
      </c>
      <c r="V35" s="149">
        <f>INDEX('Počty dní'!L:P,MATCH(E35,'Počty dní'!N:N,0),4)</f>
        <v>112</v>
      </c>
      <c r="W35" s="157">
        <f t="shared" si="46"/>
        <v>2744</v>
      </c>
    </row>
    <row r="36" spans="1:27" x14ac:dyDescent="0.2">
      <c r="A36" s="148">
        <v>412</v>
      </c>
      <c r="B36" s="149">
        <v>4212</v>
      </c>
      <c r="C36" s="149" t="s">
        <v>24</v>
      </c>
      <c r="D36" s="149"/>
      <c r="E36" s="150" t="str">
        <f t="shared" si="40"/>
        <v>6+</v>
      </c>
      <c r="F36" s="149" t="s">
        <v>81</v>
      </c>
      <c r="G36" s="230">
        <v>103</v>
      </c>
      <c r="H36" s="149" t="str">
        <f t="shared" si="41"/>
        <v>XXX262/103</v>
      </c>
      <c r="I36" s="151" t="s">
        <v>28</v>
      </c>
      <c r="J36" s="151" t="s">
        <v>27</v>
      </c>
      <c r="K36" s="153">
        <v>0.35555555555555557</v>
      </c>
      <c r="L36" s="154">
        <v>0.3576388888888889</v>
      </c>
      <c r="M36" s="161" t="s">
        <v>26</v>
      </c>
      <c r="N36" s="154">
        <v>0.3923611111111111</v>
      </c>
      <c r="O36" s="244" t="s">
        <v>135</v>
      </c>
      <c r="P36" s="149" t="str">
        <f t="shared" si="42"/>
        <v>OK</v>
      </c>
      <c r="Q36" s="156">
        <f t="shared" si="43"/>
        <v>3.472222222222221E-2</v>
      </c>
      <c r="R36" s="156">
        <f t="shared" si="44"/>
        <v>2.0833333333333259E-3</v>
      </c>
      <c r="S36" s="156">
        <f t="shared" si="45"/>
        <v>3.6805555555555536E-2</v>
      </c>
      <c r="T36" s="156">
        <f t="shared" si="47"/>
        <v>1.0416666666666685E-2</v>
      </c>
      <c r="U36" s="149">
        <v>28.6</v>
      </c>
      <c r="V36" s="149">
        <f>INDEX('Počty dní'!L:P,MATCH(E36,'Počty dní'!N:N,0),4)</f>
        <v>112</v>
      </c>
      <c r="W36" s="157">
        <f t="shared" si="46"/>
        <v>3203.2000000000003</v>
      </c>
    </row>
    <row r="37" spans="1:27" x14ac:dyDescent="0.2">
      <c r="A37" s="148">
        <v>412</v>
      </c>
      <c r="B37" s="149">
        <v>4212</v>
      </c>
      <c r="C37" s="149" t="s">
        <v>24</v>
      </c>
      <c r="D37" s="149"/>
      <c r="E37" s="150" t="str">
        <f t="shared" si="40"/>
        <v>6+</v>
      </c>
      <c r="F37" s="149" t="s">
        <v>81</v>
      </c>
      <c r="G37" s="230">
        <v>106</v>
      </c>
      <c r="H37" s="149" t="str">
        <f t="shared" si="41"/>
        <v>XXX262/106</v>
      </c>
      <c r="I37" s="151" t="s">
        <v>28</v>
      </c>
      <c r="J37" s="151" t="s">
        <v>27</v>
      </c>
      <c r="K37" s="153">
        <v>0.39305555555555555</v>
      </c>
      <c r="L37" s="154">
        <v>0.39374999999999999</v>
      </c>
      <c r="M37" s="244" t="s">
        <v>135</v>
      </c>
      <c r="N37" s="154">
        <v>0.4284722222222222</v>
      </c>
      <c r="O37" s="161" t="s">
        <v>26</v>
      </c>
      <c r="P37" s="149" t="str">
        <f t="shared" si="42"/>
        <v>OK</v>
      </c>
      <c r="Q37" s="156">
        <f t="shared" si="43"/>
        <v>3.472222222222221E-2</v>
      </c>
      <c r="R37" s="156">
        <f t="shared" si="44"/>
        <v>6.9444444444444198E-4</v>
      </c>
      <c r="S37" s="156">
        <f t="shared" si="45"/>
        <v>3.5416666666666652E-2</v>
      </c>
      <c r="T37" s="156">
        <f t="shared" si="47"/>
        <v>6.9444444444444198E-4</v>
      </c>
      <c r="U37" s="149">
        <v>28.6</v>
      </c>
      <c r="V37" s="149">
        <f>INDEX('Počty dní'!L:P,MATCH(E37,'Počty dní'!N:N,0),4)</f>
        <v>112</v>
      </c>
      <c r="W37" s="157">
        <f t="shared" si="46"/>
        <v>3203.2000000000003</v>
      </c>
    </row>
    <row r="38" spans="1:27" x14ac:dyDescent="0.2">
      <c r="A38" s="148">
        <v>412</v>
      </c>
      <c r="B38" s="149">
        <v>4212</v>
      </c>
      <c r="C38" s="149" t="s">
        <v>24</v>
      </c>
      <c r="D38" s="149"/>
      <c r="E38" s="150" t="str">
        <f>CONCATENATE(C38,D38)</f>
        <v>6+</v>
      </c>
      <c r="F38" s="149" t="s">
        <v>48</v>
      </c>
      <c r="G38" s="230">
        <v>103</v>
      </c>
      <c r="H38" s="149" t="str">
        <f>CONCATENATE(F38,"/",G38)</f>
        <v>XXX410/103</v>
      </c>
      <c r="I38" s="151" t="s">
        <v>27</v>
      </c>
      <c r="J38" s="151" t="s">
        <v>27</v>
      </c>
      <c r="K38" s="153">
        <v>0.52430555555555558</v>
      </c>
      <c r="L38" s="154">
        <v>0.52777777777777779</v>
      </c>
      <c r="M38" s="161" t="s">
        <v>26</v>
      </c>
      <c r="N38" s="154">
        <v>0.56111111111111112</v>
      </c>
      <c r="O38" s="155" t="s">
        <v>50</v>
      </c>
      <c r="P38" s="149" t="str">
        <f t="shared" si="42"/>
        <v>OK</v>
      </c>
      <c r="Q38" s="156">
        <f t="shared" si="43"/>
        <v>3.3333333333333326E-2</v>
      </c>
      <c r="R38" s="156">
        <f t="shared" si="44"/>
        <v>3.4722222222222099E-3</v>
      </c>
      <c r="S38" s="156">
        <f t="shared" si="45"/>
        <v>3.6805555555555536E-2</v>
      </c>
      <c r="T38" s="156">
        <f t="shared" si="47"/>
        <v>9.5833333333333381E-2</v>
      </c>
      <c r="U38" s="149">
        <v>30.5</v>
      </c>
      <c r="V38" s="149">
        <f>INDEX('Počty dní'!L:P,MATCH(E38,'Počty dní'!N:N,0),4)</f>
        <v>112</v>
      </c>
      <c r="W38" s="157">
        <f>V38*U38</f>
        <v>3416</v>
      </c>
    </row>
    <row r="39" spans="1:27" x14ac:dyDescent="0.2">
      <c r="A39" s="148">
        <v>412</v>
      </c>
      <c r="B39" s="149">
        <v>4212</v>
      </c>
      <c r="C39" s="149" t="s">
        <v>24</v>
      </c>
      <c r="D39" s="149"/>
      <c r="E39" s="150" t="str">
        <f>CONCATENATE(C39,D39)</f>
        <v>6+</v>
      </c>
      <c r="F39" s="149" t="s">
        <v>48</v>
      </c>
      <c r="G39" s="230">
        <v>106</v>
      </c>
      <c r="H39" s="149" t="str">
        <f>CONCATENATE(F39,"/",G39)</f>
        <v>XXX410/106</v>
      </c>
      <c r="I39" s="151" t="s">
        <v>27</v>
      </c>
      <c r="J39" s="151" t="s">
        <v>27</v>
      </c>
      <c r="K39" s="153">
        <v>0.60347222222222219</v>
      </c>
      <c r="L39" s="154">
        <v>0.60416666666666663</v>
      </c>
      <c r="M39" s="155" t="s">
        <v>50</v>
      </c>
      <c r="N39" s="154">
        <v>0.63888888888888895</v>
      </c>
      <c r="O39" s="161" t="s">
        <v>26</v>
      </c>
      <c r="P39" s="149" t="str">
        <f t="shared" si="42"/>
        <v>OK</v>
      </c>
      <c r="Q39" s="156">
        <f t="shared" si="43"/>
        <v>3.4722222222222321E-2</v>
      </c>
      <c r="R39" s="156">
        <f t="shared" si="44"/>
        <v>6.9444444444444198E-4</v>
      </c>
      <c r="S39" s="156">
        <f t="shared" si="45"/>
        <v>3.5416666666666763E-2</v>
      </c>
      <c r="T39" s="156">
        <f t="shared" si="47"/>
        <v>4.2361111111111072E-2</v>
      </c>
      <c r="U39" s="149">
        <v>30.5</v>
      </c>
      <c r="V39" s="149">
        <f>INDEX('Počty dní'!L:P,MATCH(E39,'Počty dní'!N:N,0),4)</f>
        <v>112</v>
      </c>
      <c r="W39" s="157">
        <f>V39*U39</f>
        <v>3416</v>
      </c>
    </row>
    <row r="40" spans="1:27" x14ac:dyDescent="0.2">
      <c r="A40" s="148">
        <v>412</v>
      </c>
      <c r="B40" s="149">
        <v>4212</v>
      </c>
      <c r="C40" s="149" t="s">
        <v>24</v>
      </c>
      <c r="D40" s="149"/>
      <c r="E40" s="150" t="str">
        <f t="shared" si="40"/>
        <v>6+</v>
      </c>
      <c r="F40" s="149" t="s">
        <v>81</v>
      </c>
      <c r="G40" s="230">
        <v>107</v>
      </c>
      <c r="H40" s="149" t="str">
        <f t="shared" si="41"/>
        <v>XXX262/107</v>
      </c>
      <c r="I40" s="151" t="s">
        <v>28</v>
      </c>
      <c r="J40" s="151" t="s">
        <v>27</v>
      </c>
      <c r="K40" s="153">
        <v>0.64722222222222225</v>
      </c>
      <c r="L40" s="154">
        <v>0.64930555555555558</v>
      </c>
      <c r="M40" s="161" t="s">
        <v>26</v>
      </c>
      <c r="N40" s="154">
        <v>0.68402777777777779</v>
      </c>
      <c r="O40" s="244" t="s">
        <v>135</v>
      </c>
      <c r="P40" s="149" t="str">
        <f t="shared" si="42"/>
        <v>OK</v>
      </c>
      <c r="Q40" s="156">
        <f t="shared" si="43"/>
        <v>3.472222222222221E-2</v>
      </c>
      <c r="R40" s="156">
        <f t="shared" si="44"/>
        <v>2.0833333333333259E-3</v>
      </c>
      <c r="S40" s="156">
        <f t="shared" si="45"/>
        <v>3.6805555555555536E-2</v>
      </c>
      <c r="T40" s="156">
        <f t="shared" si="47"/>
        <v>8.3333333333333037E-3</v>
      </c>
      <c r="U40" s="149">
        <v>28.6</v>
      </c>
      <c r="V40" s="149">
        <f>INDEX('Počty dní'!L:P,MATCH(E40,'Počty dní'!N:N,0),4)</f>
        <v>112</v>
      </c>
      <c r="W40" s="157">
        <f t="shared" si="46"/>
        <v>3203.2000000000003</v>
      </c>
    </row>
    <row r="41" spans="1:27" x14ac:dyDescent="0.2">
      <c r="A41" s="148">
        <v>412</v>
      </c>
      <c r="B41" s="149">
        <v>4212</v>
      </c>
      <c r="C41" s="149" t="s">
        <v>24</v>
      </c>
      <c r="D41" s="149"/>
      <c r="E41" s="150" t="str">
        <f t="shared" si="40"/>
        <v>6+</v>
      </c>
      <c r="F41" s="149" t="s">
        <v>81</v>
      </c>
      <c r="G41" s="230">
        <v>110</v>
      </c>
      <c r="H41" s="149" t="str">
        <f t="shared" si="41"/>
        <v>XXX262/110</v>
      </c>
      <c r="I41" s="151" t="s">
        <v>28</v>
      </c>
      <c r="J41" s="151" t="s">
        <v>27</v>
      </c>
      <c r="K41" s="153">
        <v>0.68472222222222223</v>
      </c>
      <c r="L41" s="154">
        <v>0.68541666666666667</v>
      </c>
      <c r="M41" s="244" t="s">
        <v>135</v>
      </c>
      <c r="N41" s="154">
        <v>0.72013888888888899</v>
      </c>
      <c r="O41" s="161" t="s">
        <v>26</v>
      </c>
      <c r="P41" s="149" t="str">
        <f t="shared" si="42"/>
        <v>OK</v>
      </c>
      <c r="Q41" s="156">
        <f t="shared" si="43"/>
        <v>3.4722222222222321E-2</v>
      </c>
      <c r="R41" s="156">
        <f t="shared" si="44"/>
        <v>6.9444444444444198E-4</v>
      </c>
      <c r="S41" s="156">
        <f t="shared" si="45"/>
        <v>3.5416666666666763E-2</v>
      </c>
      <c r="T41" s="156">
        <f t="shared" si="47"/>
        <v>6.9444444444444198E-4</v>
      </c>
      <c r="U41" s="149">
        <v>28.6</v>
      </c>
      <c r="V41" s="149">
        <f>INDEX('Počty dní'!L:P,MATCH(E41,'Počty dní'!N:N,0),4)</f>
        <v>112</v>
      </c>
      <c r="W41" s="157">
        <f t="shared" si="46"/>
        <v>3203.2000000000003</v>
      </c>
    </row>
    <row r="42" spans="1:27" ht="13.5" thickBot="1" x14ac:dyDescent="0.25">
      <c r="A42" s="148">
        <v>412</v>
      </c>
      <c r="B42" s="149">
        <v>4212</v>
      </c>
      <c r="C42" s="149" t="s">
        <v>24</v>
      </c>
      <c r="D42" s="149"/>
      <c r="E42" s="150" t="str">
        <f t="shared" si="40"/>
        <v>6+</v>
      </c>
      <c r="F42" s="149" t="s">
        <v>81</v>
      </c>
      <c r="G42" s="230">
        <v>109</v>
      </c>
      <c r="H42" s="149" t="str">
        <f t="shared" si="41"/>
        <v>XXX262/109</v>
      </c>
      <c r="I42" s="151" t="s">
        <v>28</v>
      </c>
      <c r="J42" s="151" t="s">
        <v>27</v>
      </c>
      <c r="K42" s="153">
        <v>0.77222222222222225</v>
      </c>
      <c r="L42" s="154">
        <v>0.77430555555555547</v>
      </c>
      <c r="M42" s="161" t="s">
        <v>26</v>
      </c>
      <c r="N42" s="154">
        <v>0.8041666666666667</v>
      </c>
      <c r="O42" s="244" t="s">
        <v>46</v>
      </c>
      <c r="P42" s="149"/>
      <c r="Q42" s="156">
        <f t="shared" si="43"/>
        <v>2.9861111111111227E-2</v>
      </c>
      <c r="R42" s="156">
        <f t="shared" si="44"/>
        <v>2.0833333333332149E-3</v>
      </c>
      <c r="S42" s="156">
        <f t="shared" si="45"/>
        <v>3.1944444444444442E-2</v>
      </c>
      <c r="T42" s="156">
        <f t="shared" si="47"/>
        <v>5.2083333333333259E-2</v>
      </c>
      <c r="U42" s="149">
        <v>24.5</v>
      </c>
      <c r="V42" s="149">
        <f>INDEX('Počty dní'!L:P,MATCH(E42,'Počty dní'!N:N,0),4)</f>
        <v>112</v>
      </c>
      <c r="W42" s="157">
        <f t="shared" si="46"/>
        <v>2744</v>
      </c>
    </row>
    <row r="43" spans="1:27" s="137" customFormat="1" ht="15.75" thickBot="1" x14ac:dyDescent="0.3">
      <c r="A43" s="163" t="str">
        <f ca="1">CONCATENATE(INDIRECT("R[-3]C[0]",FALSE),"celkem")</f>
        <v>412celkem</v>
      </c>
      <c r="B43" s="164"/>
      <c r="C43" s="164" t="str">
        <f ca="1">INDIRECT("R[-1]C[12]",FALSE)</f>
        <v>Nový Rychnov</v>
      </c>
      <c r="D43" s="165"/>
      <c r="E43" s="164"/>
      <c r="F43" s="165"/>
      <c r="G43" s="231"/>
      <c r="H43" s="166"/>
      <c r="I43" s="167"/>
      <c r="J43" s="168" t="str">
        <f ca="1">INDIRECT("R[-2]C[0]",FALSE)</f>
        <v>V</v>
      </c>
      <c r="K43" s="169"/>
      <c r="L43" s="170"/>
      <c r="M43" s="171"/>
      <c r="N43" s="170"/>
      <c r="O43" s="172"/>
      <c r="P43" s="164"/>
      <c r="Q43" s="173">
        <f>SUM(Q33:Q42)</f>
        <v>0.32500000000000029</v>
      </c>
      <c r="R43" s="173">
        <f t="shared" ref="R43:T43" si="48">SUM(R33:R42)</f>
        <v>1.5972222222222054E-2</v>
      </c>
      <c r="S43" s="173">
        <f t="shared" si="48"/>
        <v>0.34097222222222234</v>
      </c>
      <c r="T43" s="173">
        <f t="shared" si="48"/>
        <v>0.27361111111111103</v>
      </c>
      <c r="U43" s="174">
        <f>SUM(U33:U42)</f>
        <v>273.39999999999998</v>
      </c>
      <c r="V43" s="175"/>
      <c r="W43" s="176">
        <f>SUM(W33:W42)</f>
        <v>30620.800000000003</v>
      </c>
      <c r="X43" s="135"/>
      <c r="Y43" s="135"/>
      <c r="Z43" s="135"/>
      <c r="AA43" s="135"/>
    </row>
    <row r="44" spans="1:27" s="137" customFormat="1" ht="15" x14ac:dyDescent="0.25">
      <c r="A44" s="177"/>
      <c r="B44" s="135"/>
      <c r="C44" s="135"/>
      <c r="D44" s="178"/>
      <c r="E44" s="135"/>
      <c r="F44" s="178"/>
      <c r="G44" s="228"/>
      <c r="H44" s="179"/>
      <c r="I44" s="180"/>
      <c r="J44" s="181"/>
      <c r="K44" s="182"/>
      <c r="L44" s="183"/>
      <c r="M44" s="136"/>
      <c r="N44" s="183"/>
      <c r="O44" s="184"/>
      <c r="P44" s="135"/>
      <c r="Q44" s="185"/>
      <c r="R44" s="185"/>
      <c r="S44" s="185"/>
      <c r="T44" s="185"/>
      <c r="U44" s="182"/>
      <c r="V44" s="135"/>
      <c r="W44" s="182"/>
      <c r="X44" s="135"/>
      <c r="Y44" s="135"/>
      <c r="Z44" s="135"/>
      <c r="AA44" s="135"/>
    </row>
    <row r="45" spans="1:27" ht="13.5" thickBot="1" x14ac:dyDescent="0.25"/>
    <row r="46" spans="1:27" x14ac:dyDescent="0.2">
      <c r="A46" s="138">
        <v>420</v>
      </c>
      <c r="B46" s="139">
        <v>4220</v>
      </c>
      <c r="C46" s="139" t="s">
        <v>24</v>
      </c>
      <c r="D46" s="139"/>
      <c r="E46" s="140" t="str">
        <f t="shared" ref="E46:E53" si="49">CONCATENATE(C46,D46)</f>
        <v>6+</v>
      </c>
      <c r="F46" s="139" t="s">
        <v>67</v>
      </c>
      <c r="G46" s="229">
        <v>104</v>
      </c>
      <c r="H46" s="139" t="str">
        <f t="shared" ref="H46:H53" si="50">CONCATENATE(F46,"/",G46)</f>
        <v>XXX470/104</v>
      </c>
      <c r="I46" s="141" t="s">
        <v>28</v>
      </c>
      <c r="J46" s="141" t="s">
        <v>27</v>
      </c>
      <c r="K46" s="143">
        <v>0.27638888888888885</v>
      </c>
      <c r="L46" s="144">
        <v>0.27777777777777779</v>
      </c>
      <c r="M46" s="186" t="s">
        <v>70</v>
      </c>
      <c r="N46" s="144">
        <v>0.30555555555555552</v>
      </c>
      <c r="O46" s="186" t="s">
        <v>26</v>
      </c>
      <c r="P46" s="139" t="str">
        <f t="shared" ref="P46:P52" si="51">IF(M47=O46,"OK","POZOR")</f>
        <v>OK</v>
      </c>
      <c r="Q46" s="146">
        <f t="shared" ref="Q46:Q53" si="52">IF(ISNUMBER(G46),N46-L46,IF(F46="přejezd",N46-L46,0))</f>
        <v>2.7777777777777735E-2</v>
      </c>
      <c r="R46" s="146">
        <f t="shared" ref="R46:R53" si="53">IF(ISNUMBER(G46),L46-K46,0)</f>
        <v>1.3888888888889395E-3</v>
      </c>
      <c r="S46" s="146">
        <f t="shared" ref="S46:S53" si="54">Q46+R46</f>
        <v>2.9166666666666674E-2</v>
      </c>
      <c r="T46" s="146"/>
      <c r="U46" s="139">
        <v>22.4</v>
      </c>
      <c r="V46" s="139">
        <f>INDEX('Počty dní'!L:P,MATCH(E46,'Počty dní'!N:N,0),4)</f>
        <v>112</v>
      </c>
      <c r="W46" s="147">
        <f t="shared" ref="W46:W53" si="55">V46*U46</f>
        <v>2508.7999999999997</v>
      </c>
    </row>
    <row r="47" spans="1:27" x14ac:dyDescent="0.2">
      <c r="A47" s="148">
        <v>420</v>
      </c>
      <c r="B47" s="149">
        <v>4220</v>
      </c>
      <c r="C47" s="149" t="s">
        <v>24</v>
      </c>
      <c r="D47" s="149"/>
      <c r="E47" s="150" t="str">
        <f t="shared" si="49"/>
        <v>6+</v>
      </c>
      <c r="F47" s="149" t="s">
        <v>67</v>
      </c>
      <c r="G47" s="230">
        <v>103</v>
      </c>
      <c r="H47" s="149" t="str">
        <f t="shared" si="50"/>
        <v>XXX470/103</v>
      </c>
      <c r="I47" s="151" t="s">
        <v>28</v>
      </c>
      <c r="J47" s="151" t="s">
        <v>27</v>
      </c>
      <c r="K47" s="153">
        <v>0.34027777777777773</v>
      </c>
      <c r="L47" s="154">
        <v>0.34375</v>
      </c>
      <c r="M47" s="161" t="s">
        <v>26</v>
      </c>
      <c r="N47" s="154">
        <v>0.37916666666666665</v>
      </c>
      <c r="O47" s="155" t="s">
        <v>22</v>
      </c>
      <c r="P47" s="149" t="str">
        <f t="shared" si="51"/>
        <v>OK</v>
      </c>
      <c r="Q47" s="156">
        <f t="shared" si="52"/>
        <v>3.5416666666666652E-2</v>
      </c>
      <c r="R47" s="156">
        <f t="shared" si="53"/>
        <v>3.4722222222222654E-3</v>
      </c>
      <c r="S47" s="156">
        <f t="shared" si="54"/>
        <v>3.8888888888888917E-2</v>
      </c>
      <c r="T47" s="156">
        <f t="shared" ref="T47:T53" si="56">K47-N46</f>
        <v>3.472222222222221E-2</v>
      </c>
      <c r="U47" s="149">
        <v>30.9</v>
      </c>
      <c r="V47" s="149">
        <f>INDEX('Počty dní'!L:P,MATCH(E47,'Počty dní'!N:N,0),4)</f>
        <v>112</v>
      </c>
      <c r="W47" s="157">
        <f t="shared" si="55"/>
        <v>3460.7999999999997</v>
      </c>
    </row>
    <row r="48" spans="1:27" x14ac:dyDescent="0.2">
      <c r="A48" s="148">
        <v>420</v>
      </c>
      <c r="B48" s="149">
        <v>4220</v>
      </c>
      <c r="C48" s="149" t="s">
        <v>24</v>
      </c>
      <c r="D48" s="149"/>
      <c r="E48" s="150" t="str">
        <f t="shared" si="49"/>
        <v>6+</v>
      </c>
      <c r="F48" s="149" t="s">
        <v>67</v>
      </c>
      <c r="G48" s="230">
        <v>108</v>
      </c>
      <c r="H48" s="149" t="str">
        <f t="shared" si="50"/>
        <v>XXX470/108</v>
      </c>
      <c r="I48" s="151" t="s">
        <v>28</v>
      </c>
      <c r="J48" s="151" t="s">
        <v>27</v>
      </c>
      <c r="K48" s="153">
        <v>0.45277777777777778</v>
      </c>
      <c r="L48" s="154">
        <v>0.4548611111111111</v>
      </c>
      <c r="M48" s="155" t="s">
        <v>22</v>
      </c>
      <c r="N48" s="154">
        <v>0.48958333333333331</v>
      </c>
      <c r="O48" s="161" t="s">
        <v>26</v>
      </c>
      <c r="P48" s="149" t="str">
        <f t="shared" si="51"/>
        <v>OK</v>
      </c>
      <c r="Q48" s="156">
        <f t="shared" si="52"/>
        <v>3.472222222222221E-2</v>
      </c>
      <c r="R48" s="156">
        <f t="shared" si="53"/>
        <v>2.0833333333333259E-3</v>
      </c>
      <c r="S48" s="156">
        <f t="shared" si="54"/>
        <v>3.6805555555555536E-2</v>
      </c>
      <c r="T48" s="156">
        <f t="shared" si="56"/>
        <v>7.3611111111111127E-2</v>
      </c>
      <c r="U48" s="149">
        <v>30.9</v>
      </c>
      <c r="V48" s="149">
        <f>INDEX('Počty dní'!L:P,MATCH(E48,'Počty dní'!N:N,0),4)</f>
        <v>112</v>
      </c>
      <c r="W48" s="157">
        <f t="shared" si="55"/>
        <v>3460.7999999999997</v>
      </c>
    </row>
    <row r="49" spans="1:27" x14ac:dyDescent="0.2">
      <c r="A49" s="148">
        <v>420</v>
      </c>
      <c r="B49" s="149">
        <v>4220</v>
      </c>
      <c r="C49" s="149" t="s">
        <v>24</v>
      </c>
      <c r="D49" s="149"/>
      <c r="E49" s="150" t="str">
        <f t="shared" si="49"/>
        <v>6+</v>
      </c>
      <c r="F49" s="149" t="s">
        <v>67</v>
      </c>
      <c r="G49" s="230">
        <v>107</v>
      </c>
      <c r="H49" s="149" t="str">
        <f t="shared" si="50"/>
        <v>XXX470/107</v>
      </c>
      <c r="I49" s="151" t="s">
        <v>28</v>
      </c>
      <c r="J49" s="151" t="s">
        <v>27</v>
      </c>
      <c r="K49" s="153">
        <v>0.50694444444444442</v>
      </c>
      <c r="L49" s="154">
        <v>0.51041666666666663</v>
      </c>
      <c r="M49" s="161" t="s">
        <v>26</v>
      </c>
      <c r="N49" s="154">
        <v>0.54583333333333328</v>
      </c>
      <c r="O49" s="155" t="s">
        <v>22</v>
      </c>
      <c r="P49" s="149" t="str">
        <f t="shared" si="51"/>
        <v>OK</v>
      </c>
      <c r="Q49" s="156">
        <f t="shared" si="52"/>
        <v>3.5416666666666652E-2</v>
      </c>
      <c r="R49" s="156">
        <f t="shared" si="53"/>
        <v>3.4722222222222099E-3</v>
      </c>
      <c r="S49" s="156">
        <f t="shared" si="54"/>
        <v>3.8888888888888862E-2</v>
      </c>
      <c r="T49" s="156">
        <f t="shared" si="56"/>
        <v>1.7361111111111105E-2</v>
      </c>
      <c r="U49" s="149">
        <v>30.9</v>
      </c>
      <c r="V49" s="149">
        <f>INDEX('Počty dní'!L:P,MATCH(E49,'Počty dní'!N:N,0),4)</f>
        <v>112</v>
      </c>
      <c r="W49" s="157">
        <f t="shared" si="55"/>
        <v>3460.7999999999997</v>
      </c>
    </row>
    <row r="50" spans="1:27" x14ac:dyDescent="0.2">
      <c r="A50" s="148">
        <v>420</v>
      </c>
      <c r="B50" s="149">
        <v>4220</v>
      </c>
      <c r="C50" s="149" t="s">
        <v>24</v>
      </c>
      <c r="D50" s="149"/>
      <c r="E50" s="150" t="str">
        <f t="shared" si="49"/>
        <v>6+</v>
      </c>
      <c r="F50" s="149" t="s">
        <v>67</v>
      </c>
      <c r="G50" s="230">
        <v>112</v>
      </c>
      <c r="H50" s="149" t="str">
        <f t="shared" si="50"/>
        <v>XXX470/112</v>
      </c>
      <c r="I50" s="151" t="s">
        <v>27</v>
      </c>
      <c r="J50" s="151" t="s">
        <v>27</v>
      </c>
      <c r="K50" s="153">
        <v>0.61944444444444446</v>
      </c>
      <c r="L50" s="154">
        <v>0.62152777777777779</v>
      </c>
      <c r="M50" s="155" t="s">
        <v>22</v>
      </c>
      <c r="N50" s="154">
        <v>0.65625</v>
      </c>
      <c r="O50" s="161" t="s">
        <v>26</v>
      </c>
      <c r="P50" s="149" t="str">
        <f t="shared" si="51"/>
        <v>OK</v>
      </c>
      <c r="Q50" s="156">
        <f t="shared" si="52"/>
        <v>3.472222222222221E-2</v>
      </c>
      <c r="R50" s="156">
        <f t="shared" si="53"/>
        <v>2.0833333333333259E-3</v>
      </c>
      <c r="S50" s="156">
        <f t="shared" si="54"/>
        <v>3.6805555555555536E-2</v>
      </c>
      <c r="T50" s="156">
        <f t="shared" si="56"/>
        <v>7.3611111111111183E-2</v>
      </c>
      <c r="U50" s="149">
        <v>30.9</v>
      </c>
      <c r="V50" s="149">
        <f>INDEX('Počty dní'!L:P,MATCH(E50,'Počty dní'!N:N,0),4)</f>
        <v>112</v>
      </c>
      <c r="W50" s="157">
        <f t="shared" si="55"/>
        <v>3460.7999999999997</v>
      </c>
    </row>
    <row r="51" spans="1:27" x14ac:dyDescent="0.2">
      <c r="A51" s="148">
        <v>420</v>
      </c>
      <c r="B51" s="149">
        <v>4220</v>
      </c>
      <c r="C51" s="149" t="s">
        <v>24</v>
      </c>
      <c r="D51" s="149"/>
      <c r="E51" s="150" t="str">
        <f t="shared" si="49"/>
        <v>6+</v>
      </c>
      <c r="F51" s="149" t="s">
        <v>67</v>
      </c>
      <c r="G51" s="230">
        <v>111</v>
      </c>
      <c r="H51" s="149" t="str">
        <f t="shared" si="50"/>
        <v>XXX470/111</v>
      </c>
      <c r="I51" s="151" t="s">
        <v>27</v>
      </c>
      <c r="J51" s="151" t="s">
        <v>27</v>
      </c>
      <c r="K51" s="153">
        <v>0.67361111111111116</v>
      </c>
      <c r="L51" s="154">
        <v>0.67708333333333337</v>
      </c>
      <c r="M51" s="161" t="s">
        <v>26</v>
      </c>
      <c r="N51" s="154">
        <v>0.71250000000000002</v>
      </c>
      <c r="O51" s="155" t="s">
        <v>22</v>
      </c>
      <c r="P51" s="149" t="str">
        <f t="shared" si="51"/>
        <v>OK</v>
      </c>
      <c r="Q51" s="156">
        <f t="shared" si="52"/>
        <v>3.5416666666666652E-2</v>
      </c>
      <c r="R51" s="156">
        <f t="shared" si="53"/>
        <v>3.4722222222222099E-3</v>
      </c>
      <c r="S51" s="156">
        <f t="shared" si="54"/>
        <v>3.8888888888888862E-2</v>
      </c>
      <c r="T51" s="156">
        <f t="shared" si="56"/>
        <v>1.736111111111116E-2</v>
      </c>
      <c r="U51" s="149">
        <v>30.9</v>
      </c>
      <c r="V51" s="149">
        <f>INDEX('Počty dní'!L:P,MATCH(E51,'Počty dní'!N:N,0),4)</f>
        <v>112</v>
      </c>
      <c r="W51" s="157">
        <f t="shared" si="55"/>
        <v>3460.7999999999997</v>
      </c>
    </row>
    <row r="52" spans="1:27" x14ac:dyDescent="0.2">
      <c r="A52" s="148">
        <v>420</v>
      </c>
      <c r="B52" s="149">
        <v>4220</v>
      </c>
      <c r="C52" s="149" t="s">
        <v>24</v>
      </c>
      <c r="D52" s="149"/>
      <c r="E52" s="150" t="str">
        <f t="shared" si="49"/>
        <v>6+</v>
      </c>
      <c r="F52" s="149" t="s">
        <v>67</v>
      </c>
      <c r="G52" s="230">
        <v>116</v>
      </c>
      <c r="H52" s="149" t="str">
        <f t="shared" si="50"/>
        <v>XXX470/116</v>
      </c>
      <c r="I52" s="151" t="s">
        <v>28</v>
      </c>
      <c r="J52" s="151" t="s">
        <v>27</v>
      </c>
      <c r="K52" s="153">
        <v>0.78611111111111109</v>
      </c>
      <c r="L52" s="154">
        <v>0.78819444444444453</v>
      </c>
      <c r="M52" s="155" t="s">
        <v>22</v>
      </c>
      <c r="N52" s="154">
        <v>0.82291666666666663</v>
      </c>
      <c r="O52" s="161" t="s">
        <v>26</v>
      </c>
      <c r="P52" s="149" t="str">
        <f t="shared" si="51"/>
        <v>OK</v>
      </c>
      <c r="Q52" s="156">
        <f t="shared" si="52"/>
        <v>3.4722222222222099E-2</v>
      </c>
      <c r="R52" s="156">
        <f t="shared" si="53"/>
        <v>2.083333333333437E-3</v>
      </c>
      <c r="S52" s="156">
        <f t="shared" si="54"/>
        <v>3.6805555555555536E-2</v>
      </c>
      <c r="T52" s="156">
        <f t="shared" si="56"/>
        <v>7.3611111111111072E-2</v>
      </c>
      <c r="U52" s="149">
        <v>30.9</v>
      </c>
      <c r="V52" s="149">
        <f>INDEX('Počty dní'!L:P,MATCH(E52,'Počty dní'!N:N,0),4)</f>
        <v>112</v>
      </c>
      <c r="W52" s="157">
        <f t="shared" si="55"/>
        <v>3460.7999999999997</v>
      </c>
    </row>
    <row r="53" spans="1:27" ht="13.5" thickBot="1" x14ac:dyDescent="0.25">
      <c r="A53" s="148">
        <v>420</v>
      </c>
      <c r="B53" s="149">
        <v>4220</v>
      </c>
      <c r="C53" s="149" t="s">
        <v>24</v>
      </c>
      <c r="D53" s="149"/>
      <c r="E53" s="150" t="str">
        <f t="shared" si="49"/>
        <v>6+</v>
      </c>
      <c r="F53" s="149" t="s">
        <v>67</v>
      </c>
      <c r="G53" s="230">
        <v>115</v>
      </c>
      <c r="H53" s="149" t="str">
        <f t="shared" si="50"/>
        <v>XXX470/115</v>
      </c>
      <c r="I53" s="151" t="s">
        <v>28</v>
      </c>
      <c r="J53" s="151" t="s">
        <v>27</v>
      </c>
      <c r="K53" s="153">
        <v>0.85763888888888884</v>
      </c>
      <c r="L53" s="154">
        <v>0.86111111111111116</v>
      </c>
      <c r="M53" s="161" t="s">
        <v>26</v>
      </c>
      <c r="N53" s="154">
        <v>0.88888888888888884</v>
      </c>
      <c r="O53" s="161" t="s">
        <v>70</v>
      </c>
      <c r="P53" s="149"/>
      <c r="Q53" s="156">
        <f t="shared" si="52"/>
        <v>2.7777777777777679E-2</v>
      </c>
      <c r="R53" s="156">
        <f t="shared" si="53"/>
        <v>3.4722222222223209E-3</v>
      </c>
      <c r="S53" s="156">
        <f t="shared" si="54"/>
        <v>3.125E-2</v>
      </c>
      <c r="T53" s="156">
        <f t="shared" si="56"/>
        <v>3.472222222222221E-2</v>
      </c>
      <c r="U53" s="149">
        <v>22.4</v>
      </c>
      <c r="V53" s="149">
        <f>INDEX('Počty dní'!L:P,MATCH(E53,'Počty dní'!N:N,0),4)</f>
        <v>112</v>
      </c>
      <c r="W53" s="157">
        <f t="shared" si="55"/>
        <v>2508.7999999999997</v>
      </c>
    </row>
    <row r="54" spans="1:27" s="137" customFormat="1" ht="15.75" thickBot="1" x14ac:dyDescent="0.3">
      <c r="A54" s="163" t="str">
        <f ca="1">CONCATENATE(INDIRECT("R[-3]C[0]",FALSE),"celkem")</f>
        <v>420celkem</v>
      </c>
      <c r="B54" s="164"/>
      <c r="C54" s="164" t="str">
        <f ca="1">INDIRECT("R[-1]C[12]",FALSE)</f>
        <v>Kamenice,Kamenička</v>
      </c>
      <c r="D54" s="165"/>
      <c r="E54" s="164"/>
      <c r="F54" s="165"/>
      <c r="G54" s="231"/>
      <c r="H54" s="166"/>
      <c r="I54" s="167"/>
      <c r="J54" s="168" t="str">
        <f ca="1">INDIRECT("R[-2]C[0]",FALSE)</f>
        <v>V</v>
      </c>
      <c r="K54" s="169"/>
      <c r="L54" s="170"/>
      <c r="M54" s="171"/>
      <c r="N54" s="170"/>
      <c r="O54" s="172"/>
      <c r="P54" s="164"/>
      <c r="Q54" s="173">
        <f>SUM(Q46:Q53)</f>
        <v>0.26597222222222189</v>
      </c>
      <c r="R54" s="173">
        <f t="shared" ref="R54:T54" si="57">SUM(R46:R53)</f>
        <v>2.1527777777778034E-2</v>
      </c>
      <c r="S54" s="173">
        <f t="shared" si="57"/>
        <v>0.28749999999999992</v>
      </c>
      <c r="T54" s="173">
        <f t="shared" si="57"/>
        <v>0.32500000000000007</v>
      </c>
      <c r="U54" s="174">
        <f>SUM(U46:U53)</f>
        <v>230.20000000000002</v>
      </c>
      <c r="V54" s="175"/>
      <c r="W54" s="176">
        <f>SUM(W46:W53)</f>
        <v>25782.399999999998</v>
      </c>
      <c r="X54" s="135"/>
      <c r="Y54" s="135"/>
      <c r="Z54" s="135"/>
      <c r="AA54" s="135"/>
    </row>
    <row r="55" spans="1:27" s="137" customFormat="1" ht="15" x14ac:dyDescent="0.25">
      <c r="A55" s="177"/>
      <c r="B55" s="135"/>
      <c r="C55" s="135"/>
      <c r="D55" s="178"/>
      <c r="E55" s="135"/>
      <c r="F55" s="178"/>
      <c r="G55" s="228"/>
      <c r="H55" s="179"/>
      <c r="I55" s="180"/>
      <c r="J55" s="181"/>
      <c r="K55" s="182"/>
      <c r="L55" s="183"/>
      <c r="M55" s="136"/>
      <c r="N55" s="183"/>
      <c r="O55" s="184"/>
      <c r="P55" s="135"/>
      <c r="Q55" s="185"/>
      <c r="R55" s="185"/>
      <c r="S55" s="185"/>
      <c r="T55" s="185"/>
      <c r="U55" s="182"/>
      <c r="V55" s="135"/>
      <c r="W55" s="182"/>
      <c r="X55" s="135"/>
      <c r="Y55" s="135"/>
      <c r="Z55" s="135"/>
      <c r="AA55" s="135"/>
    </row>
    <row r="56" spans="1:27" ht="13.5" thickBot="1" x14ac:dyDescent="0.25"/>
    <row r="57" spans="1:27" x14ac:dyDescent="0.2">
      <c r="A57" s="138">
        <v>423</v>
      </c>
      <c r="B57" s="139">
        <v>4223</v>
      </c>
      <c r="C57" s="139" t="s">
        <v>24</v>
      </c>
      <c r="D57" s="139"/>
      <c r="E57" s="140" t="str">
        <f t="shared" ref="E57:E66" si="58">CONCATENATE(C57,D57)</f>
        <v>6+</v>
      </c>
      <c r="F57" s="139" t="s">
        <v>67</v>
      </c>
      <c r="G57" s="229">
        <v>102</v>
      </c>
      <c r="H57" s="139" t="str">
        <f t="shared" ref="H57:H66" si="59">CONCATENATE(F57,"/",G57)</f>
        <v>XXX470/102</v>
      </c>
      <c r="I57" s="141" t="s">
        <v>28</v>
      </c>
      <c r="J57" s="141" t="s">
        <v>27</v>
      </c>
      <c r="K57" s="143">
        <v>0.19305555555555554</v>
      </c>
      <c r="L57" s="144">
        <v>0.19444444444444445</v>
      </c>
      <c r="M57" s="145" t="s">
        <v>70</v>
      </c>
      <c r="N57" s="144">
        <v>0.23750000000000002</v>
      </c>
      <c r="O57" s="206" t="s">
        <v>69</v>
      </c>
      <c r="P57" s="139" t="str">
        <f t="shared" ref="P57:P65" si="60">IF(M58=O57,"OK","POZOR")</f>
        <v>OK</v>
      </c>
      <c r="Q57" s="146">
        <f t="shared" ref="Q57:Q66" si="61">IF(ISNUMBER(G57),N57-L57,IF(F57="přejezd",N57-L57,0))</f>
        <v>4.3055555555555569E-2</v>
      </c>
      <c r="R57" s="146">
        <f t="shared" ref="R57:R66" si="62">IF(ISNUMBER(G57),L57-K57,0)</f>
        <v>1.3888888888889117E-3</v>
      </c>
      <c r="S57" s="146">
        <f t="shared" ref="S57:S66" si="63">Q57+R57</f>
        <v>4.4444444444444481E-2</v>
      </c>
      <c r="T57" s="146"/>
      <c r="U57" s="139">
        <v>34.1</v>
      </c>
      <c r="V57" s="139">
        <f>INDEX('Počty dní'!L:P,MATCH(E57,'Počty dní'!N:N,0),4)</f>
        <v>112</v>
      </c>
      <c r="W57" s="147">
        <f t="shared" ref="W57:W66" si="64">V57*U57</f>
        <v>3819.2000000000003</v>
      </c>
    </row>
    <row r="58" spans="1:27" x14ac:dyDescent="0.2">
      <c r="A58" s="148">
        <v>423</v>
      </c>
      <c r="B58" s="149">
        <v>4223</v>
      </c>
      <c r="C58" s="149" t="s">
        <v>24</v>
      </c>
      <c r="D58" s="149"/>
      <c r="E58" s="150" t="str">
        <f t="shared" si="58"/>
        <v>6+</v>
      </c>
      <c r="F58" s="149" t="s">
        <v>67</v>
      </c>
      <c r="G58" s="230">
        <v>101</v>
      </c>
      <c r="H58" s="149" t="str">
        <f t="shared" si="59"/>
        <v>XXX470/101</v>
      </c>
      <c r="I58" s="151" t="s">
        <v>28</v>
      </c>
      <c r="J58" s="151" t="s">
        <v>27</v>
      </c>
      <c r="K58" s="153">
        <v>0.2590277777777778</v>
      </c>
      <c r="L58" s="154">
        <v>0.26041666666666669</v>
      </c>
      <c r="M58" s="207" t="s">
        <v>69</v>
      </c>
      <c r="N58" s="154">
        <v>0.30555555555555552</v>
      </c>
      <c r="O58" s="155" t="s">
        <v>70</v>
      </c>
      <c r="P58" s="149" t="str">
        <f t="shared" si="60"/>
        <v>OK</v>
      </c>
      <c r="Q58" s="156">
        <f t="shared" si="61"/>
        <v>4.513888888888884E-2</v>
      </c>
      <c r="R58" s="156">
        <f t="shared" si="62"/>
        <v>1.388888888888884E-3</v>
      </c>
      <c r="S58" s="156">
        <f t="shared" si="63"/>
        <v>4.6527777777777724E-2</v>
      </c>
      <c r="T58" s="156">
        <f t="shared" ref="T58:T66" si="65">K58-N57</f>
        <v>2.1527777777777785E-2</v>
      </c>
      <c r="U58" s="149">
        <v>34.1</v>
      </c>
      <c r="V58" s="149">
        <f>INDEX('Počty dní'!L:P,MATCH(E58,'Počty dní'!N:N,0),4)</f>
        <v>112</v>
      </c>
      <c r="W58" s="157">
        <f t="shared" si="64"/>
        <v>3819.2000000000003</v>
      </c>
    </row>
    <row r="59" spans="1:27" x14ac:dyDescent="0.2">
      <c r="A59" s="148">
        <v>423</v>
      </c>
      <c r="B59" s="149">
        <v>4223</v>
      </c>
      <c r="C59" s="149" t="s">
        <v>24</v>
      </c>
      <c r="D59" s="149"/>
      <c r="E59" s="150" t="str">
        <f t="shared" si="58"/>
        <v>6+</v>
      </c>
      <c r="F59" s="149" t="s">
        <v>67</v>
      </c>
      <c r="G59" s="230">
        <v>106</v>
      </c>
      <c r="H59" s="149" t="str">
        <f t="shared" si="59"/>
        <v>XXX470/106</v>
      </c>
      <c r="I59" s="151" t="s">
        <v>28</v>
      </c>
      <c r="J59" s="151" t="s">
        <v>27</v>
      </c>
      <c r="K59" s="153">
        <v>0.35972222222222222</v>
      </c>
      <c r="L59" s="154">
        <v>0.3611111111111111</v>
      </c>
      <c r="M59" s="155" t="s">
        <v>70</v>
      </c>
      <c r="N59" s="154">
        <v>0.3888888888888889</v>
      </c>
      <c r="O59" s="161" t="s">
        <v>26</v>
      </c>
      <c r="P59" s="149" t="str">
        <f t="shared" si="60"/>
        <v>OK</v>
      </c>
      <c r="Q59" s="156">
        <f t="shared" si="61"/>
        <v>2.777777777777779E-2</v>
      </c>
      <c r="R59" s="156">
        <f t="shared" si="62"/>
        <v>1.388888888888884E-3</v>
      </c>
      <c r="S59" s="156">
        <f t="shared" si="63"/>
        <v>2.9166666666666674E-2</v>
      </c>
      <c r="T59" s="156">
        <f t="shared" si="65"/>
        <v>5.4166666666666696E-2</v>
      </c>
      <c r="U59" s="149">
        <v>22.9</v>
      </c>
      <c r="V59" s="149">
        <f>INDEX('Počty dní'!L:P,MATCH(E59,'Počty dní'!N:N,0),4)</f>
        <v>112</v>
      </c>
      <c r="W59" s="157">
        <f t="shared" si="64"/>
        <v>2564.7999999999997</v>
      </c>
    </row>
    <row r="60" spans="1:27" x14ac:dyDescent="0.2">
      <c r="A60" s="148">
        <v>423</v>
      </c>
      <c r="B60" s="149">
        <v>4223</v>
      </c>
      <c r="C60" s="149" t="s">
        <v>24</v>
      </c>
      <c r="D60" s="149"/>
      <c r="E60" s="150" t="str">
        <f t="shared" si="58"/>
        <v>6+</v>
      </c>
      <c r="F60" s="149" t="s">
        <v>67</v>
      </c>
      <c r="G60" s="230">
        <v>105</v>
      </c>
      <c r="H60" s="149" t="str">
        <f t="shared" si="59"/>
        <v>XXX470/105</v>
      </c>
      <c r="I60" s="151" t="s">
        <v>27</v>
      </c>
      <c r="J60" s="151" t="s">
        <v>27</v>
      </c>
      <c r="K60" s="153">
        <v>0.44097222222222227</v>
      </c>
      <c r="L60" s="154">
        <v>0.44444444444444442</v>
      </c>
      <c r="M60" s="161" t="s">
        <v>26</v>
      </c>
      <c r="N60" s="154">
        <v>0.47222222222222227</v>
      </c>
      <c r="O60" s="155" t="s">
        <v>70</v>
      </c>
      <c r="P60" s="149" t="str">
        <f t="shared" si="60"/>
        <v>OK</v>
      </c>
      <c r="Q60" s="156">
        <f t="shared" si="61"/>
        <v>2.7777777777777846E-2</v>
      </c>
      <c r="R60" s="156">
        <f t="shared" si="62"/>
        <v>3.4722222222221544E-3</v>
      </c>
      <c r="S60" s="156">
        <f t="shared" si="63"/>
        <v>3.125E-2</v>
      </c>
      <c r="T60" s="156">
        <f t="shared" si="65"/>
        <v>5.208333333333337E-2</v>
      </c>
      <c r="U60" s="149">
        <v>22.9</v>
      </c>
      <c r="V60" s="149">
        <f>INDEX('Počty dní'!L:P,MATCH(E60,'Počty dní'!N:N,0),4)</f>
        <v>112</v>
      </c>
      <c r="W60" s="157">
        <f t="shared" si="64"/>
        <v>2564.7999999999997</v>
      </c>
    </row>
    <row r="61" spans="1:27" x14ac:dyDescent="0.2">
      <c r="A61" s="148">
        <v>423</v>
      </c>
      <c r="B61" s="149">
        <v>4223</v>
      </c>
      <c r="C61" s="149" t="s">
        <v>24</v>
      </c>
      <c r="D61" s="149"/>
      <c r="E61" s="150" t="str">
        <f t="shared" si="58"/>
        <v>6+</v>
      </c>
      <c r="F61" s="149" t="s">
        <v>67</v>
      </c>
      <c r="G61" s="230">
        <v>110</v>
      </c>
      <c r="H61" s="149" t="str">
        <f t="shared" si="59"/>
        <v>XXX470/110</v>
      </c>
      <c r="I61" s="151" t="s">
        <v>27</v>
      </c>
      <c r="J61" s="151" t="s">
        <v>27</v>
      </c>
      <c r="K61" s="153">
        <v>0.52638888888888891</v>
      </c>
      <c r="L61" s="154">
        <v>0.52777777777777779</v>
      </c>
      <c r="M61" s="155" t="s">
        <v>70</v>
      </c>
      <c r="N61" s="154">
        <v>0.5708333333333333</v>
      </c>
      <c r="O61" s="207" t="s">
        <v>69</v>
      </c>
      <c r="P61" s="149" t="str">
        <f t="shared" si="60"/>
        <v>OK</v>
      </c>
      <c r="Q61" s="156">
        <f t="shared" si="61"/>
        <v>4.3055555555555514E-2</v>
      </c>
      <c r="R61" s="156">
        <f t="shared" si="62"/>
        <v>1.388888888888884E-3</v>
      </c>
      <c r="S61" s="156">
        <f t="shared" si="63"/>
        <v>4.4444444444444398E-2</v>
      </c>
      <c r="T61" s="156">
        <f t="shared" si="65"/>
        <v>5.4166666666666641E-2</v>
      </c>
      <c r="U61" s="149">
        <v>34.1</v>
      </c>
      <c r="V61" s="149">
        <f>INDEX('Počty dní'!L:P,MATCH(E61,'Počty dní'!N:N,0),4)</f>
        <v>112</v>
      </c>
      <c r="W61" s="157">
        <f t="shared" si="64"/>
        <v>3819.2000000000003</v>
      </c>
    </row>
    <row r="62" spans="1:27" x14ac:dyDescent="0.2">
      <c r="A62" s="148">
        <v>423</v>
      </c>
      <c r="B62" s="149">
        <v>4223</v>
      </c>
      <c r="C62" s="149" t="s">
        <v>24</v>
      </c>
      <c r="D62" s="149"/>
      <c r="E62" s="150" t="str">
        <f t="shared" si="58"/>
        <v>6+</v>
      </c>
      <c r="F62" s="149" t="s">
        <v>67</v>
      </c>
      <c r="G62" s="230">
        <v>109</v>
      </c>
      <c r="H62" s="149" t="str">
        <f t="shared" si="59"/>
        <v>XXX470/109</v>
      </c>
      <c r="I62" s="151" t="s">
        <v>27</v>
      </c>
      <c r="J62" s="151" t="s">
        <v>27</v>
      </c>
      <c r="K62" s="153">
        <v>0.59236111111111112</v>
      </c>
      <c r="L62" s="154">
        <v>0.59375</v>
      </c>
      <c r="M62" s="207" t="s">
        <v>69</v>
      </c>
      <c r="N62" s="154">
        <v>0.63888888888888895</v>
      </c>
      <c r="O62" s="155" t="s">
        <v>70</v>
      </c>
      <c r="P62" s="149" t="str">
        <f t="shared" si="60"/>
        <v>OK</v>
      </c>
      <c r="Q62" s="156">
        <f t="shared" si="61"/>
        <v>4.5138888888888951E-2</v>
      </c>
      <c r="R62" s="156">
        <f t="shared" si="62"/>
        <v>1.388888888888884E-3</v>
      </c>
      <c r="S62" s="156">
        <f t="shared" si="63"/>
        <v>4.6527777777777835E-2</v>
      </c>
      <c r="T62" s="156">
        <f t="shared" si="65"/>
        <v>2.1527777777777812E-2</v>
      </c>
      <c r="U62" s="149">
        <v>34.1</v>
      </c>
      <c r="V62" s="149">
        <f>INDEX('Počty dní'!L:P,MATCH(E62,'Počty dní'!N:N,0),4)</f>
        <v>112</v>
      </c>
      <c r="W62" s="157">
        <f t="shared" si="64"/>
        <v>3819.2000000000003</v>
      </c>
    </row>
    <row r="63" spans="1:27" x14ac:dyDescent="0.2">
      <c r="A63" s="148">
        <v>423</v>
      </c>
      <c r="B63" s="149">
        <v>4223</v>
      </c>
      <c r="C63" s="149" t="s">
        <v>24</v>
      </c>
      <c r="D63" s="149"/>
      <c r="E63" s="150" t="str">
        <f t="shared" si="58"/>
        <v>6+</v>
      </c>
      <c r="F63" s="149" t="s">
        <v>67</v>
      </c>
      <c r="G63" s="230">
        <v>114</v>
      </c>
      <c r="H63" s="149" t="str">
        <f t="shared" si="59"/>
        <v>XXX470/114</v>
      </c>
      <c r="I63" s="151" t="s">
        <v>27</v>
      </c>
      <c r="J63" s="151" t="s">
        <v>27</v>
      </c>
      <c r="K63" s="153">
        <v>0.69305555555555554</v>
      </c>
      <c r="L63" s="154">
        <v>0.69444444444444453</v>
      </c>
      <c r="M63" s="155" t="s">
        <v>70</v>
      </c>
      <c r="N63" s="154">
        <v>0.73749999999999993</v>
      </c>
      <c r="O63" s="207" t="s">
        <v>69</v>
      </c>
      <c r="P63" s="149" t="str">
        <f t="shared" si="60"/>
        <v>OK</v>
      </c>
      <c r="Q63" s="156">
        <f t="shared" si="61"/>
        <v>4.3055555555555403E-2</v>
      </c>
      <c r="R63" s="156">
        <f t="shared" si="62"/>
        <v>1.388888888888995E-3</v>
      </c>
      <c r="S63" s="156">
        <f t="shared" si="63"/>
        <v>4.4444444444444398E-2</v>
      </c>
      <c r="T63" s="156">
        <f t="shared" si="65"/>
        <v>5.4166666666666585E-2</v>
      </c>
      <c r="U63" s="149">
        <v>34.1</v>
      </c>
      <c r="V63" s="149">
        <f>INDEX('Počty dní'!L:P,MATCH(E63,'Počty dní'!N:N,0),4)</f>
        <v>112</v>
      </c>
      <c r="W63" s="157">
        <f t="shared" si="64"/>
        <v>3819.2000000000003</v>
      </c>
    </row>
    <row r="64" spans="1:27" x14ac:dyDescent="0.2">
      <c r="A64" s="148">
        <v>423</v>
      </c>
      <c r="B64" s="149">
        <v>4223</v>
      </c>
      <c r="C64" s="149" t="s">
        <v>24</v>
      </c>
      <c r="D64" s="149"/>
      <c r="E64" s="150" t="str">
        <f t="shared" si="58"/>
        <v>6+</v>
      </c>
      <c r="F64" s="149" t="s">
        <v>67</v>
      </c>
      <c r="G64" s="230">
        <v>113</v>
      </c>
      <c r="H64" s="149" t="str">
        <f t="shared" si="59"/>
        <v>XXX470/113</v>
      </c>
      <c r="I64" s="151" t="s">
        <v>27</v>
      </c>
      <c r="J64" s="151" t="s">
        <v>27</v>
      </c>
      <c r="K64" s="153">
        <v>0.75902777777777775</v>
      </c>
      <c r="L64" s="154">
        <v>0.76041666666666663</v>
      </c>
      <c r="M64" s="207" t="s">
        <v>69</v>
      </c>
      <c r="N64" s="154">
        <v>0.80555555555555547</v>
      </c>
      <c r="O64" s="155" t="s">
        <v>70</v>
      </c>
      <c r="P64" s="149" t="str">
        <f t="shared" si="60"/>
        <v>OK</v>
      </c>
      <c r="Q64" s="156">
        <f t="shared" si="61"/>
        <v>4.513888888888884E-2</v>
      </c>
      <c r="R64" s="156">
        <f t="shared" si="62"/>
        <v>1.388888888888884E-3</v>
      </c>
      <c r="S64" s="156">
        <f t="shared" si="63"/>
        <v>4.6527777777777724E-2</v>
      </c>
      <c r="T64" s="156">
        <f t="shared" si="65"/>
        <v>2.1527777777777812E-2</v>
      </c>
      <c r="U64" s="149">
        <v>34.1</v>
      </c>
      <c r="V64" s="149">
        <f>INDEX('Počty dní'!L:P,MATCH(E64,'Počty dní'!N:N,0),4)</f>
        <v>112</v>
      </c>
      <c r="W64" s="157">
        <f t="shared" si="64"/>
        <v>3819.2000000000003</v>
      </c>
    </row>
    <row r="65" spans="1:27" x14ac:dyDescent="0.2">
      <c r="A65" s="148">
        <v>423</v>
      </c>
      <c r="B65" s="149">
        <v>4223</v>
      </c>
      <c r="C65" s="149" t="s">
        <v>24</v>
      </c>
      <c r="D65" s="149"/>
      <c r="E65" s="150" t="str">
        <f t="shared" si="58"/>
        <v>6+</v>
      </c>
      <c r="F65" s="149" t="s">
        <v>67</v>
      </c>
      <c r="G65" s="230">
        <v>118</v>
      </c>
      <c r="H65" s="149" t="str">
        <f t="shared" si="59"/>
        <v>XXX470/118</v>
      </c>
      <c r="I65" s="151" t="s">
        <v>28</v>
      </c>
      <c r="J65" s="151" t="s">
        <v>27</v>
      </c>
      <c r="K65" s="153">
        <v>0.85972222222222217</v>
      </c>
      <c r="L65" s="154">
        <v>0.86111111111111116</v>
      </c>
      <c r="M65" s="155" t="s">
        <v>70</v>
      </c>
      <c r="N65" s="154">
        <v>0.90416666666666667</v>
      </c>
      <c r="O65" s="207" t="s">
        <v>69</v>
      </c>
      <c r="P65" s="149" t="str">
        <f t="shared" si="60"/>
        <v>OK</v>
      </c>
      <c r="Q65" s="156">
        <f t="shared" si="61"/>
        <v>4.3055555555555514E-2</v>
      </c>
      <c r="R65" s="156">
        <f t="shared" si="62"/>
        <v>1.388888888888995E-3</v>
      </c>
      <c r="S65" s="156">
        <f t="shared" si="63"/>
        <v>4.4444444444444509E-2</v>
      </c>
      <c r="T65" s="156">
        <f t="shared" si="65"/>
        <v>5.4166666666666696E-2</v>
      </c>
      <c r="U65" s="149">
        <v>34.1</v>
      </c>
      <c r="V65" s="149">
        <f>INDEX('Počty dní'!L:P,MATCH(E65,'Počty dní'!N:N,0),4)</f>
        <v>112</v>
      </c>
      <c r="W65" s="157">
        <f t="shared" si="64"/>
        <v>3819.2000000000003</v>
      </c>
    </row>
    <row r="66" spans="1:27" ht="13.5" thickBot="1" x14ac:dyDescent="0.25">
      <c r="A66" s="148">
        <v>423</v>
      </c>
      <c r="B66" s="149">
        <v>4223</v>
      </c>
      <c r="C66" s="149" t="s">
        <v>24</v>
      </c>
      <c r="D66" s="149"/>
      <c r="E66" s="150" t="str">
        <f t="shared" si="58"/>
        <v>6+</v>
      </c>
      <c r="F66" s="149" t="s">
        <v>67</v>
      </c>
      <c r="G66" s="230">
        <v>117</v>
      </c>
      <c r="H66" s="149" t="str">
        <f t="shared" si="59"/>
        <v>XXX470/117</v>
      </c>
      <c r="I66" s="151" t="s">
        <v>28</v>
      </c>
      <c r="J66" s="151" t="s">
        <v>27</v>
      </c>
      <c r="K66" s="153">
        <v>0.92569444444444438</v>
      </c>
      <c r="L66" s="154">
        <v>0.92708333333333337</v>
      </c>
      <c r="M66" s="207" t="s">
        <v>69</v>
      </c>
      <c r="N66" s="154">
        <v>0.97083333333333333</v>
      </c>
      <c r="O66" s="155" t="s">
        <v>70</v>
      </c>
      <c r="P66" s="149"/>
      <c r="Q66" s="156">
        <f t="shared" si="61"/>
        <v>4.3749999999999956E-2</v>
      </c>
      <c r="R66" s="156">
        <f t="shared" si="62"/>
        <v>1.388888888888995E-3</v>
      </c>
      <c r="S66" s="156">
        <f t="shared" si="63"/>
        <v>4.5138888888888951E-2</v>
      </c>
      <c r="T66" s="156">
        <f t="shared" si="65"/>
        <v>2.1527777777777701E-2</v>
      </c>
      <c r="U66" s="149">
        <v>34.1</v>
      </c>
      <c r="V66" s="149">
        <f>INDEX('Počty dní'!L:P,MATCH(E66,'Počty dní'!N:N,0),4)</f>
        <v>112</v>
      </c>
      <c r="W66" s="157">
        <f t="shared" si="64"/>
        <v>3819.2000000000003</v>
      </c>
    </row>
    <row r="67" spans="1:27" s="137" customFormat="1" ht="15.75" thickBot="1" x14ac:dyDescent="0.3">
      <c r="A67" s="163" t="str">
        <f ca="1">CONCATENATE(INDIRECT("R[-3]C[0]",FALSE),"celkem")</f>
        <v>423celkem</v>
      </c>
      <c r="B67" s="164"/>
      <c r="C67" s="164" t="str">
        <f ca="1">INDIRECT("R[-1]C[12]",FALSE)</f>
        <v>Kamenice,Kamenička</v>
      </c>
      <c r="D67" s="165"/>
      <c r="E67" s="164"/>
      <c r="F67" s="165"/>
      <c r="G67" s="231"/>
      <c r="H67" s="166"/>
      <c r="I67" s="167"/>
      <c r="J67" s="168" t="str">
        <f ca="1">INDIRECT("R[-2]C[0]",FALSE)</f>
        <v>V</v>
      </c>
      <c r="K67" s="169"/>
      <c r="L67" s="170"/>
      <c r="M67" s="171"/>
      <c r="N67" s="170"/>
      <c r="O67" s="172"/>
      <c r="P67" s="164"/>
      <c r="Q67" s="173">
        <f>SUM(Q57:Q66)</f>
        <v>0.40694444444444422</v>
      </c>
      <c r="R67" s="173">
        <f t="shared" ref="R67:T67" si="66">SUM(R57:R66)</f>
        <v>1.5972222222222471E-2</v>
      </c>
      <c r="S67" s="173">
        <f t="shared" si="66"/>
        <v>0.42291666666666672</v>
      </c>
      <c r="T67" s="173">
        <f t="shared" si="66"/>
        <v>0.35486111111111107</v>
      </c>
      <c r="U67" s="174">
        <f>SUM(U57:U66)</f>
        <v>318.60000000000002</v>
      </c>
      <c r="V67" s="175"/>
      <c r="W67" s="176">
        <f>SUM(W57:W66)</f>
        <v>35683.200000000004</v>
      </c>
      <c r="X67" s="135"/>
      <c r="Y67" s="135"/>
      <c r="Z67" s="135"/>
      <c r="AA67" s="135"/>
    </row>
    <row r="69" spans="1:27" ht="13.5" thickBot="1" x14ac:dyDescent="0.25"/>
    <row r="70" spans="1:27" x14ac:dyDescent="0.2">
      <c r="A70" s="138">
        <v>424</v>
      </c>
      <c r="B70" s="139">
        <v>4224</v>
      </c>
      <c r="C70" s="139" t="s">
        <v>24</v>
      </c>
      <c r="D70" s="139"/>
      <c r="E70" s="140" t="str">
        <f t="shared" ref="E70:E79" si="67">CONCATENATE(C70,D70)</f>
        <v>6+</v>
      </c>
      <c r="F70" s="139" t="s">
        <v>48</v>
      </c>
      <c r="G70" s="229">
        <v>102</v>
      </c>
      <c r="H70" s="139" t="str">
        <f t="shared" ref="H70:H79" si="68">CONCATENATE(F70,"/",G70)</f>
        <v>XXX410/102</v>
      </c>
      <c r="I70" s="141" t="s">
        <v>28</v>
      </c>
      <c r="J70" s="141" t="s">
        <v>27</v>
      </c>
      <c r="K70" s="143">
        <v>0.27013888888888887</v>
      </c>
      <c r="L70" s="144">
        <v>0.27083333333333331</v>
      </c>
      <c r="M70" s="186" t="s">
        <v>50</v>
      </c>
      <c r="N70" s="144">
        <v>0.30555555555555552</v>
      </c>
      <c r="O70" s="186" t="s">
        <v>26</v>
      </c>
      <c r="P70" s="139" t="str">
        <f t="shared" ref="P70:P78" si="69">IF(M71=O70,"OK","POZOR")</f>
        <v>OK</v>
      </c>
      <c r="Q70" s="146">
        <f t="shared" ref="Q70:Q79" si="70">IF(ISNUMBER(G70),N70-L70,IF(F70="přejezd",N70-L70,0))</f>
        <v>3.472222222222221E-2</v>
      </c>
      <c r="R70" s="146">
        <f t="shared" ref="R70:R79" si="71">IF(ISNUMBER(G70),L70-K70,0)</f>
        <v>6.9444444444444198E-4</v>
      </c>
      <c r="S70" s="146">
        <f t="shared" ref="S70:S79" si="72">Q70+R70</f>
        <v>3.5416666666666652E-2</v>
      </c>
      <c r="T70" s="146"/>
      <c r="U70" s="139">
        <v>30.5</v>
      </c>
      <c r="V70" s="139">
        <f>INDEX('Počty dní'!L:P,MATCH(E70,'Počty dní'!N:N,0),4)</f>
        <v>112</v>
      </c>
      <c r="W70" s="147">
        <f t="shared" ref="W70:W79" si="73">V70*U70</f>
        <v>3416</v>
      </c>
    </row>
    <row r="71" spans="1:27" x14ac:dyDescent="0.2">
      <c r="A71" s="148">
        <v>424</v>
      </c>
      <c r="B71" s="149">
        <v>4224</v>
      </c>
      <c r="C71" s="149" t="s">
        <v>24</v>
      </c>
      <c r="D71" s="149"/>
      <c r="E71" s="150" t="str">
        <f t="shared" si="67"/>
        <v>6+</v>
      </c>
      <c r="F71" s="149" t="s">
        <v>48</v>
      </c>
      <c r="G71" s="230">
        <v>101</v>
      </c>
      <c r="H71" s="149" t="str">
        <f t="shared" si="68"/>
        <v>XXX410/101</v>
      </c>
      <c r="I71" s="151" t="s">
        <v>27</v>
      </c>
      <c r="J71" s="151" t="s">
        <v>27</v>
      </c>
      <c r="K71" s="153">
        <v>0.3576388888888889</v>
      </c>
      <c r="L71" s="154">
        <v>0.3611111111111111</v>
      </c>
      <c r="M71" s="161" t="s">
        <v>26</v>
      </c>
      <c r="N71" s="154">
        <v>0.39444444444444443</v>
      </c>
      <c r="O71" s="155" t="s">
        <v>50</v>
      </c>
      <c r="P71" s="149" t="str">
        <f t="shared" si="69"/>
        <v>OK</v>
      </c>
      <c r="Q71" s="156">
        <f t="shared" si="70"/>
        <v>3.3333333333333326E-2</v>
      </c>
      <c r="R71" s="156">
        <f t="shared" si="71"/>
        <v>3.4722222222222099E-3</v>
      </c>
      <c r="S71" s="156">
        <f t="shared" si="72"/>
        <v>3.6805555555555536E-2</v>
      </c>
      <c r="T71" s="156">
        <f t="shared" ref="T71:T79" si="74">K71-N70</f>
        <v>5.208333333333337E-2</v>
      </c>
      <c r="U71" s="149">
        <v>30.5</v>
      </c>
      <c r="V71" s="149">
        <f>INDEX('Počty dní'!L:P,MATCH(E71,'Počty dní'!N:N,0),4)</f>
        <v>112</v>
      </c>
      <c r="W71" s="157">
        <f t="shared" si="73"/>
        <v>3416</v>
      </c>
    </row>
    <row r="72" spans="1:27" x14ac:dyDescent="0.2">
      <c r="A72" s="148">
        <v>424</v>
      </c>
      <c r="B72" s="149">
        <v>4224</v>
      </c>
      <c r="C72" s="149" t="s">
        <v>24</v>
      </c>
      <c r="D72" s="149"/>
      <c r="E72" s="150" t="str">
        <f t="shared" si="67"/>
        <v>6+</v>
      </c>
      <c r="F72" s="149" t="s">
        <v>48</v>
      </c>
      <c r="G72" s="230">
        <v>104</v>
      </c>
      <c r="H72" s="149" t="str">
        <f t="shared" si="68"/>
        <v>XXX410/104</v>
      </c>
      <c r="I72" s="151" t="s">
        <v>27</v>
      </c>
      <c r="J72" s="151" t="s">
        <v>27</v>
      </c>
      <c r="K72" s="153">
        <v>0.4368055555555555</v>
      </c>
      <c r="L72" s="154">
        <v>0.4375</v>
      </c>
      <c r="M72" s="155" t="s">
        <v>50</v>
      </c>
      <c r="N72" s="154">
        <v>0.47222222222222227</v>
      </c>
      <c r="O72" s="161" t="s">
        <v>26</v>
      </c>
      <c r="P72" s="149" t="str">
        <f t="shared" si="69"/>
        <v>OK</v>
      </c>
      <c r="Q72" s="156">
        <f t="shared" si="70"/>
        <v>3.4722222222222265E-2</v>
      </c>
      <c r="R72" s="156">
        <f t="shared" si="71"/>
        <v>6.9444444444449749E-4</v>
      </c>
      <c r="S72" s="156">
        <f t="shared" si="72"/>
        <v>3.5416666666666763E-2</v>
      </c>
      <c r="T72" s="156">
        <f t="shared" si="74"/>
        <v>4.2361111111111072E-2</v>
      </c>
      <c r="U72" s="149">
        <v>30.5</v>
      </c>
      <c r="V72" s="149">
        <f>INDEX('Počty dní'!L:P,MATCH(E72,'Počty dní'!N:N,0),4)</f>
        <v>112</v>
      </c>
      <c r="W72" s="157">
        <f t="shared" si="73"/>
        <v>3416</v>
      </c>
    </row>
    <row r="73" spans="1:27" x14ac:dyDescent="0.2">
      <c r="A73" s="148">
        <v>424</v>
      </c>
      <c r="B73" s="149">
        <v>4224</v>
      </c>
      <c r="C73" s="149" t="s">
        <v>24</v>
      </c>
      <c r="D73" s="149"/>
      <c r="E73" s="150" t="str">
        <f>CONCATENATE(C73,D73)</f>
        <v>6+</v>
      </c>
      <c r="F73" s="149" t="s">
        <v>81</v>
      </c>
      <c r="G73" s="230">
        <v>105</v>
      </c>
      <c r="H73" s="149" t="str">
        <f>CONCATENATE(F73,"/",G73)</f>
        <v>XXX262/105</v>
      </c>
      <c r="I73" s="151" t="s">
        <v>28</v>
      </c>
      <c r="J73" s="151" t="s">
        <v>27</v>
      </c>
      <c r="K73" s="153">
        <v>0.48055555555555557</v>
      </c>
      <c r="L73" s="154">
        <v>0.4826388888888889</v>
      </c>
      <c r="M73" s="161" t="s">
        <v>26</v>
      </c>
      <c r="N73" s="154">
        <v>0.51736111111111105</v>
      </c>
      <c r="O73" s="244" t="s">
        <v>135</v>
      </c>
      <c r="P73" s="149" t="str">
        <f t="shared" si="69"/>
        <v>OK</v>
      </c>
      <c r="Q73" s="156">
        <f t="shared" si="70"/>
        <v>3.4722222222222154E-2</v>
      </c>
      <c r="R73" s="156">
        <f t="shared" si="71"/>
        <v>2.0833333333333259E-3</v>
      </c>
      <c r="S73" s="156">
        <f t="shared" si="72"/>
        <v>3.680555555555548E-2</v>
      </c>
      <c r="T73" s="156">
        <f t="shared" si="74"/>
        <v>8.3333333333333037E-3</v>
      </c>
      <c r="U73" s="149">
        <v>28.6</v>
      </c>
      <c r="V73" s="149">
        <f>INDEX('Počty dní'!L:P,MATCH(E73,'Počty dní'!N:N,0),4)</f>
        <v>112</v>
      </c>
      <c r="W73" s="157">
        <f>V73*U73</f>
        <v>3203.2000000000003</v>
      </c>
    </row>
    <row r="74" spans="1:27" x14ac:dyDescent="0.2">
      <c r="A74" s="148">
        <v>424</v>
      </c>
      <c r="B74" s="149">
        <v>4224</v>
      </c>
      <c r="C74" s="149" t="s">
        <v>24</v>
      </c>
      <c r="D74" s="149"/>
      <c r="E74" s="150" t="str">
        <f>CONCATENATE(C74,D74)</f>
        <v>6+</v>
      </c>
      <c r="F74" s="149" t="s">
        <v>81</v>
      </c>
      <c r="G74" s="230">
        <v>108</v>
      </c>
      <c r="H74" s="149" t="str">
        <f>CONCATENATE(F74,"/",G74)</f>
        <v>XXX262/108</v>
      </c>
      <c r="I74" s="151" t="s">
        <v>28</v>
      </c>
      <c r="J74" s="151" t="s">
        <v>27</v>
      </c>
      <c r="K74" s="153">
        <v>0.5180555555555556</v>
      </c>
      <c r="L74" s="154">
        <v>0.51874999999999993</v>
      </c>
      <c r="M74" s="244" t="s">
        <v>135</v>
      </c>
      <c r="N74" s="154">
        <v>0.55347222222222225</v>
      </c>
      <c r="O74" s="161" t="s">
        <v>26</v>
      </c>
      <c r="P74" s="149" t="str">
        <f t="shared" si="69"/>
        <v>OK</v>
      </c>
      <c r="Q74" s="156">
        <f t="shared" si="70"/>
        <v>3.4722222222222321E-2</v>
      </c>
      <c r="R74" s="156">
        <f t="shared" si="71"/>
        <v>6.9444444444433095E-4</v>
      </c>
      <c r="S74" s="156">
        <f t="shared" si="72"/>
        <v>3.5416666666666652E-2</v>
      </c>
      <c r="T74" s="156">
        <f t="shared" si="74"/>
        <v>6.94444444444553E-4</v>
      </c>
      <c r="U74" s="149">
        <v>28.6</v>
      </c>
      <c r="V74" s="149">
        <f>INDEX('Počty dní'!L:P,MATCH(E74,'Počty dní'!N:N,0),4)</f>
        <v>112</v>
      </c>
      <c r="W74" s="157">
        <f>V74*U74</f>
        <v>3203.2000000000003</v>
      </c>
    </row>
    <row r="75" spans="1:27" x14ac:dyDescent="0.2">
      <c r="A75" s="148">
        <v>424</v>
      </c>
      <c r="B75" s="149">
        <v>4224</v>
      </c>
      <c r="C75" s="149" t="s">
        <v>24</v>
      </c>
      <c r="D75" s="149"/>
      <c r="E75" s="150" t="str">
        <f t="shared" ref="E75:E76" si="75">CONCATENATE(C75,D75)</f>
        <v>6+</v>
      </c>
      <c r="F75" s="149" t="s">
        <v>80</v>
      </c>
      <c r="G75" s="230">
        <v>101</v>
      </c>
      <c r="H75" s="149" t="str">
        <f>CONCATENATE(F75,"/",G75)</f>
        <v>XXX261/101</v>
      </c>
      <c r="I75" s="151" t="s">
        <v>28</v>
      </c>
      <c r="J75" s="151" t="s">
        <v>27</v>
      </c>
      <c r="K75" s="153">
        <v>0.5541666666666667</v>
      </c>
      <c r="L75" s="154">
        <v>0.55555555555555558</v>
      </c>
      <c r="M75" s="161" t="s">
        <v>26</v>
      </c>
      <c r="N75" s="154">
        <v>0.5805555555555556</v>
      </c>
      <c r="O75" s="161" t="s">
        <v>44</v>
      </c>
      <c r="P75" s="149" t="str">
        <f t="shared" si="69"/>
        <v>OK</v>
      </c>
      <c r="Q75" s="156">
        <f t="shared" si="70"/>
        <v>2.5000000000000022E-2</v>
      </c>
      <c r="R75" s="156">
        <f t="shared" si="71"/>
        <v>1.388888888888884E-3</v>
      </c>
      <c r="S75" s="156">
        <f t="shared" si="72"/>
        <v>2.6388888888888906E-2</v>
      </c>
      <c r="T75" s="156">
        <f t="shared" si="74"/>
        <v>6.9444444444444198E-4</v>
      </c>
      <c r="U75" s="149">
        <v>20.5</v>
      </c>
      <c r="V75" s="149">
        <f>INDEX('Počty dní'!L:P,MATCH(E75,'Počty dní'!N:N,0),4)</f>
        <v>112</v>
      </c>
      <c r="W75" s="157">
        <f>V75*U75</f>
        <v>2296</v>
      </c>
    </row>
    <row r="76" spans="1:27" x14ac:dyDescent="0.2">
      <c r="A76" s="148">
        <v>424</v>
      </c>
      <c r="B76" s="149">
        <v>4224</v>
      </c>
      <c r="C76" s="149" t="s">
        <v>24</v>
      </c>
      <c r="D76" s="149"/>
      <c r="E76" s="150" t="str">
        <f t="shared" si="75"/>
        <v>6+</v>
      </c>
      <c r="F76" s="149" t="s">
        <v>80</v>
      </c>
      <c r="G76" s="230">
        <v>102</v>
      </c>
      <c r="H76" s="149" t="str">
        <f>CONCATENATE(F76,"/",G76)</f>
        <v>XXX261/102</v>
      </c>
      <c r="I76" s="151" t="s">
        <v>28</v>
      </c>
      <c r="J76" s="151" t="s">
        <v>27</v>
      </c>
      <c r="K76" s="153">
        <v>0.61319444444444449</v>
      </c>
      <c r="L76" s="154">
        <v>0.61388888888888882</v>
      </c>
      <c r="M76" s="161" t="s">
        <v>44</v>
      </c>
      <c r="N76" s="154">
        <v>0.63888888888888895</v>
      </c>
      <c r="O76" s="161" t="s">
        <v>26</v>
      </c>
      <c r="P76" s="149" t="str">
        <f t="shared" si="69"/>
        <v>OK</v>
      </c>
      <c r="Q76" s="156">
        <f t="shared" si="70"/>
        <v>2.5000000000000133E-2</v>
      </c>
      <c r="R76" s="156">
        <f t="shared" si="71"/>
        <v>6.9444444444433095E-4</v>
      </c>
      <c r="S76" s="156">
        <f t="shared" si="72"/>
        <v>2.5694444444444464E-2</v>
      </c>
      <c r="T76" s="156">
        <f t="shared" si="74"/>
        <v>3.2638888888888884E-2</v>
      </c>
      <c r="U76" s="149">
        <v>20.5</v>
      </c>
      <c r="V76" s="149">
        <f>INDEX('Počty dní'!L:P,MATCH(E76,'Počty dní'!N:N,0),4)</f>
        <v>112</v>
      </c>
      <c r="W76" s="157">
        <f>V76*U76</f>
        <v>2296</v>
      </c>
    </row>
    <row r="77" spans="1:27" x14ac:dyDescent="0.2">
      <c r="A77" s="148">
        <v>424</v>
      </c>
      <c r="B77" s="149">
        <v>4224</v>
      </c>
      <c r="C77" s="149" t="s">
        <v>24</v>
      </c>
      <c r="D77" s="149"/>
      <c r="E77" s="150" t="str">
        <f t="shared" si="67"/>
        <v>6+</v>
      </c>
      <c r="F77" s="149" t="s">
        <v>48</v>
      </c>
      <c r="G77" s="230">
        <v>105</v>
      </c>
      <c r="H77" s="149" t="str">
        <f t="shared" si="68"/>
        <v>XXX410/105</v>
      </c>
      <c r="I77" s="151" t="s">
        <v>27</v>
      </c>
      <c r="J77" s="151" t="s">
        <v>27</v>
      </c>
      <c r="K77" s="153">
        <v>0.69097222222222221</v>
      </c>
      <c r="L77" s="154">
        <v>0.69444444444444453</v>
      </c>
      <c r="M77" s="161" t="s">
        <v>26</v>
      </c>
      <c r="N77" s="154">
        <v>0.72777777777777775</v>
      </c>
      <c r="O77" s="155" t="s">
        <v>50</v>
      </c>
      <c r="P77" s="149" t="str">
        <f t="shared" si="69"/>
        <v>OK</v>
      </c>
      <c r="Q77" s="156">
        <f t="shared" si="70"/>
        <v>3.3333333333333215E-2</v>
      </c>
      <c r="R77" s="156">
        <f t="shared" si="71"/>
        <v>3.4722222222223209E-3</v>
      </c>
      <c r="S77" s="156">
        <f t="shared" si="72"/>
        <v>3.6805555555555536E-2</v>
      </c>
      <c r="T77" s="156">
        <f t="shared" si="74"/>
        <v>5.2083333333333259E-2</v>
      </c>
      <c r="U77" s="149">
        <v>30.5</v>
      </c>
      <c r="V77" s="149">
        <f>INDEX('Počty dní'!L:P,MATCH(E77,'Počty dní'!N:N,0),4)</f>
        <v>112</v>
      </c>
      <c r="W77" s="157">
        <f t="shared" si="73"/>
        <v>3416</v>
      </c>
    </row>
    <row r="78" spans="1:27" x14ac:dyDescent="0.2">
      <c r="A78" s="148">
        <v>424</v>
      </c>
      <c r="B78" s="149">
        <v>4224</v>
      </c>
      <c r="C78" s="149" t="s">
        <v>24</v>
      </c>
      <c r="D78" s="149"/>
      <c r="E78" s="150" t="str">
        <f t="shared" si="67"/>
        <v>6+</v>
      </c>
      <c r="F78" s="149" t="s">
        <v>48</v>
      </c>
      <c r="G78" s="230">
        <v>108</v>
      </c>
      <c r="H78" s="149" t="str">
        <f t="shared" si="68"/>
        <v>XXX410/108</v>
      </c>
      <c r="I78" s="151" t="s">
        <v>27</v>
      </c>
      <c r="J78" s="151" t="s">
        <v>27</v>
      </c>
      <c r="K78" s="153">
        <v>0.77013888888888893</v>
      </c>
      <c r="L78" s="154">
        <v>0.77083333333333337</v>
      </c>
      <c r="M78" s="155" t="s">
        <v>50</v>
      </c>
      <c r="N78" s="154">
        <v>0.80555555555555547</v>
      </c>
      <c r="O78" s="161" t="s">
        <v>26</v>
      </c>
      <c r="P78" s="149" t="str">
        <f t="shared" si="69"/>
        <v>OK</v>
      </c>
      <c r="Q78" s="156">
        <f t="shared" si="70"/>
        <v>3.4722222222222099E-2</v>
      </c>
      <c r="R78" s="156">
        <f t="shared" si="71"/>
        <v>6.9444444444444198E-4</v>
      </c>
      <c r="S78" s="156">
        <f t="shared" si="72"/>
        <v>3.5416666666666541E-2</v>
      </c>
      <c r="T78" s="156">
        <f t="shared" si="74"/>
        <v>4.2361111111111183E-2</v>
      </c>
      <c r="U78" s="149">
        <v>30.5</v>
      </c>
      <c r="V78" s="149">
        <f>INDEX('Počty dní'!L:P,MATCH(E78,'Počty dní'!N:N,0),4)</f>
        <v>112</v>
      </c>
      <c r="W78" s="157">
        <f t="shared" si="73"/>
        <v>3416</v>
      </c>
    </row>
    <row r="79" spans="1:27" ht="13.5" thickBot="1" x14ac:dyDescent="0.25">
      <c r="A79" s="148">
        <v>424</v>
      </c>
      <c r="B79" s="149">
        <v>4224</v>
      </c>
      <c r="C79" s="149" t="s">
        <v>24</v>
      </c>
      <c r="D79" s="149"/>
      <c r="E79" s="150" t="str">
        <f t="shared" si="67"/>
        <v>6+</v>
      </c>
      <c r="F79" s="149" t="s">
        <v>48</v>
      </c>
      <c r="G79" s="230">
        <v>107</v>
      </c>
      <c r="H79" s="149" t="str">
        <f t="shared" si="68"/>
        <v>XXX410/107</v>
      </c>
      <c r="I79" s="151" t="s">
        <v>28</v>
      </c>
      <c r="J79" s="151" t="s">
        <v>27</v>
      </c>
      <c r="K79" s="153">
        <v>0.85763888888888884</v>
      </c>
      <c r="L79" s="154">
        <v>0.86111111111111116</v>
      </c>
      <c r="M79" s="161" t="s">
        <v>26</v>
      </c>
      <c r="N79" s="154">
        <v>0.89444444444444438</v>
      </c>
      <c r="O79" s="155" t="s">
        <v>50</v>
      </c>
      <c r="P79" s="149"/>
      <c r="Q79" s="156">
        <f t="shared" si="70"/>
        <v>3.3333333333333215E-2</v>
      </c>
      <c r="R79" s="156">
        <f t="shared" si="71"/>
        <v>3.4722222222223209E-3</v>
      </c>
      <c r="S79" s="156">
        <f t="shared" si="72"/>
        <v>3.6805555555555536E-2</v>
      </c>
      <c r="T79" s="156">
        <f t="shared" si="74"/>
        <v>5.208333333333337E-2</v>
      </c>
      <c r="U79" s="149">
        <v>30.5</v>
      </c>
      <c r="V79" s="149">
        <f>INDEX('Počty dní'!L:P,MATCH(E79,'Počty dní'!N:N,0),4)</f>
        <v>112</v>
      </c>
      <c r="W79" s="157">
        <f t="shared" si="73"/>
        <v>3416</v>
      </c>
    </row>
    <row r="80" spans="1:27" s="137" customFormat="1" ht="15.75" thickBot="1" x14ac:dyDescent="0.3">
      <c r="A80" s="163" t="str">
        <f ca="1">CONCATENATE(INDIRECT("R[-3]C[0]",FALSE),"celkem")</f>
        <v>424celkem</v>
      </c>
      <c r="B80" s="164"/>
      <c r="C80" s="164" t="str">
        <f ca="1">INDIRECT("R[-1]C[12]",FALSE)</f>
        <v>Předín</v>
      </c>
      <c r="D80" s="165"/>
      <c r="E80" s="164"/>
      <c r="F80" s="165"/>
      <c r="G80" s="231"/>
      <c r="H80" s="166"/>
      <c r="I80" s="167"/>
      <c r="J80" s="168" t="str">
        <f ca="1">INDIRECT("R[-2]C[0]",FALSE)</f>
        <v>V</v>
      </c>
      <c r="K80" s="169"/>
      <c r="L80" s="170"/>
      <c r="M80" s="171"/>
      <c r="N80" s="170"/>
      <c r="O80" s="172"/>
      <c r="P80" s="164"/>
      <c r="Q80" s="173">
        <f>SUM(Q70:Q79)</f>
        <v>0.32361111111111096</v>
      </c>
      <c r="R80" s="173">
        <f t="shared" ref="R80:T80" si="76">SUM(R70:R79)</f>
        <v>1.7361111111111105E-2</v>
      </c>
      <c r="S80" s="173">
        <f t="shared" si="76"/>
        <v>0.34097222222222207</v>
      </c>
      <c r="T80" s="173">
        <f t="shared" si="76"/>
        <v>0.28333333333333344</v>
      </c>
      <c r="U80" s="174">
        <f>SUM(U70:U79)</f>
        <v>281.2</v>
      </c>
      <c r="V80" s="175"/>
      <c r="W80" s="176">
        <f>SUM(W70:W79)</f>
        <v>31494.400000000001</v>
      </c>
      <c r="X80" s="135"/>
      <c r="Y80" s="135"/>
      <c r="Z80" s="135"/>
      <c r="AA80" s="135"/>
    </row>
    <row r="81" spans="1:27" s="137" customFormat="1" ht="15" x14ac:dyDescent="0.25">
      <c r="A81" s="177"/>
      <c r="B81" s="135"/>
      <c r="C81" s="135"/>
      <c r="D81" s="178"/>
      <c r="E81" s="135"/>
      <c r="F81" s="178"/>
      <c r="G81" s="228"/>
      <c r="H81" s="179"/>
      <c r="I81" s="180"/>
      <c r="J81" s="181"/>
      <c r="K81" s="182"/>
      <c r="L81" s="183"/>
      <c r="M81" s="136"/>
      <c r="N81" s="183"/>
      <c r="O81" s="184"/>
      <c r="P81" s="135"/>
      <c r="Q81" s="185"/>
      <c r="R81" s="185"/>
      <c r="S81" s="185"/>
      <c r="T81" s="185"/>
      <c r="U81" s="182"/>
      <c r="V81" s="135"/>
      <c r="W81" s="182"/>
      <c r="X81" s="135"/>
      <c r="Y81" s="135"/>
      <c r="Z81" s="135"/>
      <c r="AA81" s="135"/>
    </row>
    <row r="82" spans="1:27" s="137" customFormat="1" ht="15.75" thickBot="1" x14ac:dyDescent="0.3">
      <c r="A82" s="177"/>
      <c r="B82" s="135"/>
      <c r="C82" s="135"/>
      <c r="D82" s="178"/>
      <c r="E82" s="135"/>
      <c r="F82" s="178"/>
      <c r="G82" s="228"/>
      <c r="H82" s="179"/>
      <c r="I82" s="180"/>
      <c r="J82" s="181"/>
      <c r="K82" s="182"/>
      <c r="L82" s="183"/>
      <c r="M82" s="136"/>
      <c r="N82" s="183"/>
      <c r="O82" s="184"/>
      <c r="P82" s="135"/>
      <c r="Q82" s="185"/>
      <c r="R82" s="185"/>
      <c r="S82" s="185"/>
      <c r="T82" s="185"/>
      <c r="U82" s="182"/>
      <c r="V82" s="135"/>
      <c r="W82" s="182"/>
      <c r="X82" s="135"/>
      <c r="Y82" s="135"/>
      <c r="Z82" s="135"/>
      <c r="AA82" s="135"/>
    </row>
    <row r="83" spans="1:27" x14ac:dyDescent="0.2">
      <c r="A83" s="138">
        <v>434</v>
      </c>
      <c r="B83" s="139">
        <v>4234</v>
      </c>
      <c r="C83" s="139" t="s">
        <v>23</v>
      </c>
      <c r="D83" s="139"/>
      <c r="E83" s="140" t="str">
        <f t="shared" ref="E83:E84" si="77">CONCATENATE(C83,D83)</f>
        <v>+</v>
      </c>
      <c r="F83" s="139" t="s">
        <v>89</v>
      </c>
      <c r="G83" s="229">
        <v>101</v>
      </c>
      <c r="H83" s="139" t="str">
        <f t="shared" ref="H83:H84" si="78">CONCATENATE(F83,"/",G83)</f>
        <v>XXX331/101</v>
      </c>
      <c r="I83" s="141" t="s">
        <v>28</v>
      </c>
      <c r="J83" s="141" t="s">
        <v>28</v>
      </c>
      <c r="K83" s="143">
        <v>0.57291666666666663</v>
      </c>
      <c r="L83" s="144">
        <v>0.57500000000000007</v>
      </c>
      <c r="M83" s="240" t="s">
        <v>26</v>
      </c>
      <c r="N83" s="144">
        <v>0.59930555555555554</v>
      </c>
      <c r="O83" s="145" t="s">
        <v>130</v>
      </c>
      <c r="P83" s="139" t="str">
        <f t="shared" ref="P83" si="79">IF(M84=O83,"OK","POZOR")</f>
        <v>OK</v>
      </c>
      <c r="Q83" s="146">
        <f t="shared" ref="Q83" si="80">IF(ISNUMBER(G83),N83-L83,IF(F83="přejezd",N83-L83,0))</f>
        <v>2.4305555555555469E-2</v>
      </c>
      <c r="R83" s="146">
        <f t="shared" ref="R83" si="81">IF(ISNUMBER(G83),L83-K83,0)</f>
        <v>2.083333333333437E-3</v>
      </c>
      <c r="S83" s="146">
        <f t="shared" ref="S83" si="82">Q83+R83</f>
        <v>2.6388888888888906E-2</v>
      </c>
      <c r="T83" s="146"/>
      <c r="U83" s="139">
        <v>22</v>
      </c>
      <c r="V83" s="139">
        <f>INDEX('Počty dní'!L:P,MATCH(E83,'Počty dní'!N:N,0),4)</f>
        <v>60</v>
      </c>
      <c r="W83" s="147">
        <f t="shared" ref="W83:W84" si="83">V83*U83</f>
        <v>1320</v>
      </c>
    </row>
    <row r="84" spans="1:27" x14ac:dyDescent="0.2">
      <c r="A84" s="148">
        <v>434</v>
      </c>
      <c r="B84" s="149">
        <v>4234</v>
      </c>
      <c r="C84" s="149" t="s">
        <v>23</v>
      </c>
      <c r="D84" s="149"/>
      <c r="E84" s="150" t="str">
        <f t="shared" si="77"/>
        <v>+</v>
      </c>
      <c r="F84" s="149" t="s">
        <v>89</v>
      </c>
      <c r="G84" s="230">
        <v>102</v>
      </c>
      <c r="H84" s="149" t="str">
        <f t="shared" si="78"/>
        <v>XXX331/102</v>
      </c>
      <c r="I84" s="151" t="s">
        <v>28</v>
      </c>
      <c r="J84" s="151" t="s">
        <v>28</v>
      </c>
      <c r="K84" s="153">
        <v>0.60763888888888895</v>
      </c>
      <c r="L84" s="154">
        <v>0.60833333333333328</v>
      </c>
      <c r="M84" s="155" t="s">
        <v>130</v>
      </c>
      <c r="N84" s="154">
        <v>0.6333333333333333</v>
      </c>
      <c r="O84" s="241" t="s">
        <v>26</v>
      </c>
      <c r="P84" s="149" t="str">
        <f t="shared" ref="P84" si="84">IF(M85=O84,"OK","POZOR")</f>
        <v>OK</v>
      </c>
      <c r="Q84" s="156">
        <f t="shared" ref="Q84" si="85">IF(ISNUMBER(G84),N84-L84,IF(F84="přejezd",N84-L84,0))</f>
        <v>2.5000000000000022E-2</v>
      </c>
      <c r="R84" s="156">
        <f t="shared" ref="R84" si="86">IF(ISNUMBER(G84),L84-K84,0)</f>
        <v>6.9444444444433095E-4</v>
      </c>
      <c r="S84" s="156">
        <f t="shared" ref="S84" si="87">Q84+R84</f>
        <v>2.5694444444444353E-2</v>
      </c>
      <c r="T84" s="156">
        <f t="shared" ref="T84" si="88">K84-N83</f>
        <v>8.3333333333334147E-3</v>
      </c>
      <c r="U84" s="149">
        <v>22</v>
      </c>
      <c r="V84" s="149">
        <f>INDEX('Počty dní'!L:P,MATCH(E84,'Počty dní'!N:N,0),4)</f>
        <v>60</v>
      </c>
      <c r="W84" s="157">
        <f t="shared" si="83"/>
        <v>1320</v>
      </c>
    </row>
    <row r="85" spans="1:27" x14ac:dyDescent="0.2">
      <c r="A85" s="148">
        <v>434</v>
      </c>
      <c r="B85" s="149">
        <v>4234</v>
      </c>
      <c r="C85" s="149" t="s">
        <v>23</v>
      </c>
      <c r="D85" s="149"/>
      <c r="E85" s="150" t="str">
        <f>CONCATENATE(C85,D85)</f>
        <v>+</v>
      </c>
      <c r="F85" s="149" t="s">
        <v>117</v>
      </c>
      <c r="G85" s="230">
        <v>101</v>
      </c>
      <c r="H85" s="149" t="str">
        <f>CONCATENATE(F85,"/",G85)</f>
        <v>XXX403/101</v>
      </c>
      <c r="I85" s="151" t="s">
        <v>28</v>
      </c>
      <c r="J85" s="151" t="s">
        <v>28</v>
      </c>
      <c r="K85" s="153">
        <v>0.64166666666666672</v>
      </c>
      <c r="L85" s="154">
        <v>0.64236111111111105</v>
      </c>
      <c r="M85" s="161" t="s">
        <v>26</v>
      </c>
      <c r="N85" s="154">
        <v>0.67499999999999993</v>
      </c>
      <c r="O85" s="245" t="s">
        <v>101</v>
      </c>
      <c r="P85" s="149" t="str">
        <f t="shared" ref="P85:P87" si="89">IF(M86=O85,"OK","POZOR")</f>
        <v>OK</v>
      </c>
      <c r="Q85" s="156">
        <f t="shared" ref="Q85:Q88" si="90">IF(ISNUMBER(G85),N85-L85,IF(F85="přejezd",N85-L85,0))</f>
        <v>3.2638888888888884E-2</v>
      </c>
      <c r="R85" s="156">
        <f t="shared" ref="R85:R88" si="91">IF(ISNUMBER(G85),L85-K85,0)</f>
        <v>6.9444444444433095E-4</v>
      </c>
      <c r="S85" s="156">
        <f t="shared" ref="S85:S88" si="92">Q85+R85</f>
        <v>3.3333333333333215E-2</v>
      </c>
      <c r="T85" s="156">
        <f t="shared" ref="T85:T88" si="93">K85-N84</f>
        <v>8.3333333333334147E-3</v>
      </c>
      <c r="U85" s="149">
        <v>32.9</v>
      </c>
      <c r="V85" s="149">
        <f>INDEX('Počty dní'!L:P,MATCH(E85,'Počty dní'!N:N,0),4)</f>
        <v>60</v>
      </c>
      <c r="W85" s="157">
        <f>V85*U85</f>
        <v>1974</v>
      </c>
    </row>
    <row r="86" spans="1:27" x14ac:dyDescent="0.2">
      <c r="A86" s="148">
        <v>434</v>
      </c>
      <c r="B86" s="149">
        <v>4234</v>
      </c>
      <c r="C86" s="149" t="s">
        <v>23</v>
      </c>
      <c r="D86" s="149"/>
      <c r="E86" s="150" t="str">
        <f>CONCATENATE(C86,D86)</f>
        <v>+</v>
      </c>
      <c r="F86" s="149" t="s">
        <v>117</v>
      </c>
      <c r="G86" s="230">
        <v>102</v>
      </c>
      <c r="H86" s="149" t="str">
        <f>CONCATENATE(F86,"/",G86)</f>
        <v>XXX403/102</v>
      </c>
      <c r="I86" s="151" t="s">
        <v>28</v>
      </c>
      <c r="J86" s="151" t="s">
        <v>28</v>
      </c>
      <c r="K86" s="153">
        <v>0.68263888888888891</v>
      </c>
      <c r="L86" s="154">
        <v>0.68402777777777779</v>
      </c>
      <c r="M86" s="161" t="s">
        <v>101</v>
      </c>
      <c r="N86" s="154">
        <v>0.71805555555555556</v>
      </c>
      <c r="O86" s="161" t="s">
        <v>26</v>
      </c>
      <c r="P86" s="149" t="str">
        <f t="shared" si="89"/>
        <v>OK</v>
      </c>
      <c r="Q86" s="156">
        <f t="shared" si="90"/>
        <v>3.4027777777777768E-2</v>
      </c>
      <c r="R86" s="156">
        <f t="shared" si="91"/>
        <v>1.388888888888884E-3</v>
      </c>
      <c r="S86" s="156">
        <f t="shared" si="92"/>
        <v>3.5416666666666652E-2</v>
      </c>
      <c r="T86" s="156">
        <f t="shared" si="93"/>
        <v>7.6388888888889728E-3</v>
      </c>
      <c r="U86" s="149">
        <v>32.9</v>
      </c>
      <c r="V86" s="149">
        <f>INDEX('Počty dní'!L:P,MATCH(E86,'Počty dní'!N:N,0),4)</f>
        <v>60</v>
      </c>
      <c r="W86" s="157">
        <f>V86*U86</f>
        <v>1974</v>
      </c>
    </row>
    <row r="87" spans="1:27" x14ac:dyDescent="0.2">
      <c r="A87" s="148">
        <v>434</v>
      </c>
      <c r="B87" s="149">
        <v>4234</v>
      </c>
      <c r="C87" s="149" t="s">
        <v>23</v>
      </c>
      <c r="D87" s="149"/>
      <c r="E87" s="150" t="str">
        <f>CONCATENATE(C87,D87)</f>
        <v>+</v>
      </c>
      <c r="F87" s="149" t="s">
        <v>112</v>
      </c>
      <c r="G87" s="230">
        <v>101</v>
      </c>
      <c r="H87" s="149" t="str">
        <f>CONCATENATE(F87,"/",G87)</f>
        <v>XXX109/101</v>
      </c>
      <c r="I87" s="151" t="s">
        <v>28</v>
      </c>
      <c r="J87" s="151" t="s">
        <v>28</v>
      </c>
      <c r="K87" s="153">
        <v>0.72222222222222221</v>
      </c>
      <c r="L87" s="154">
        <v>0.72291666666666676</v>
      </c>
      <c r="M87" s="161" t="s">
        <v>26</v>
      </c>
      <c r="N87" s="154">
        <v>0.74722222222222223</v>
      </c>
      <c r="O87" s="155" t="s">
        <v>113</v>
      </c>
      <c r="P87" s="149" t="str">
        <f t="shared" si="89"/>
        <v>OK</v>
      </c>
      <c r="Q87" s="156">
        <f t="shared" si="90"/>
        <v>2.4305555555555469E-2</v>
      </c>
      <c r="R87" s="156">
        <f t="shared" si="91"/>
        <v>6.94444444444553E-4</v>
      </c>
      <c r="S87" s="156">
        <f t="shared" si="92"/>
        <v>2.5000000000000022E-2</v>
      </c>
      <c r="T87" s="156">
        <f t="shared" si="93"/>
        <v>4.1666666666666519E-3</v>
      </c>
      <c r="U87" s="149">
        <v>26.9</v>
      </c>
      <c r="V87" s="149">
        <f>INDEX('Počty dní'!L:P,MATCH(E87,'Počty dní'!N:N,0),4)</f>
        <v>60</v>
      </c>
      <c r="W87" s="157">
        <f>V87*U87</f>
        <v>1614</v>
      </c>
    </row>
    <row r="88" spans="1:27" ht="13.5" thickBot="1" x14ac:dyDescent="0.25">
      <c r="A88" s="148">
        <v>434</v>
      </c>
      <c r="B88" s="149">
        <v>4234</v>
      </c>
      <c r="C88" s="149" t="s">
        <v>23</v>
      </c>
      <c r="D88" s="149"/>
      <c r="E88" s="150" t="str">
        <f>CONCATENATE(C88,D88)</f>
        <v>+</v>
      </c>
      <c r="F88" s="149" t="s">
        <v>112</v>
      </c>
      <c r="G88" s="230">
        <v>102</v>
      </c>
      <c r="H88" s="149" t="str">
        <f>CONCATENATE(F88,"/",G88)</f>
        <v>XXX109/102</v>
      </c>
      <c r="I88" s="151" t="s">
        <v>28</v>
      </c>
      <c r="J88" s="151" t="s">
        <v>28</v>
      </c>
      <c r="K88" s="153">
        <v>0.74722222222222223</v>
      </c>
      <c r="L88" s="154">
        <v>0.74791666666666667</v>
      </c>
      <c r="M88" s="161" t="s">
        <v>113</v>
      </c>
      <c r="N88" s="154">
        <v>0.77777777777777779</v>
      </c>
      <c r="O88" s="155" t="s">
        <v>26</v>
      </c>
      <c r="P88" s="149"/>
      <c r="Q88" s="156">
        <f t="shared" si="90"/>
        <v>2.9861111111111116E-2</v>
      </c>
      <c r="R88" s="156">
        <f t="shared" si="91"/>
        <v>6.9444444444444198E-4</v>
      </c>
      <c r="S88" s="156">
        <f t="shared" si="92"/>
        <v>3.0555555555555558E-2</v>
      </c>
      <c r="T88" s="156">
        <f t="shared" si="93"/>
        <v>0</v>
      </c>
      <c r="U88" s="149">
        <v>30.4</v>
      </c>
      <c r="V88" s="149">
        <f>INDEX('Počty dní'!L:P,MATCH(E88,'Počty dní'!N:N,0),4)</f>
        <v>60</v>
      </c>
      <c r="W88" s="157">
        <f>V88*U88</f>
        <v>1824</v>
      </c>
    </row>
    <row r="89" spans="1:27" ht="13.5" thickBot="1" x14ac:dyDescent="0.25">
      <c r="A89" s="163" t="str">
        <f ca="1">CONCATENATE(INDIRECT("R[-3]C[0]",FALSE),"celkem")</f>
        <v>434celkem</v>
      </c>
      <c r="B89" s="164"/>
      <c r="C89" s="164" t="str">
        <f ca="1">INDIRECT("R[-1]C[12]",FALSE)</f>
        <v>Jihlava,,aut.nádr.</v>
      </c>
      <c r="D89" s="165"/>
      <c r="E89" s="164"/>
      <c r="F89" s="165"/>
      <c r="G89" s="231"/>
      <c r="H89" s="166"/>
      <c r="I89" s="167"/>
      <c r="J89" s="168" t="str">
        <f ca="1">INDIRECT("R[-2]C[0]",FALSE)</f>
        <v>S</v>
      </c>
      <c r="K89" s="169"/>
      <c r="L89" s="170"/>
      <c r="M89" s="171"/>
      <c r="N89" s="170"/>
      <c r="O89" s="172"/>
      <c r="P89" s="164"/>
      <c r="Q89" s="173">
        <f>SUM(Q83:Q88)</f>
        <v>0.17013888888888873</v>
      </c>
      <c r="R89" s="173">
        <f t="shared" ref="R89:T89" si="94">SUM(R83:R88)</f>
        <v>6.2499999999999778E-3</v>
      </c>
      <c r="S89" s="173">
        <f t="shared" si="94"/>
        <v>0.17638888888888871</v>
      </c>
      <c r="T89" s="173">
        <f t="shared" si="94"/>
        <v>2.8472222222222454E-2</v>
      </c>
      <c r="U89" s="174">
        <f>SUM(U83:U88)</f>
        <v>167.10000000000002</v>
      </c>
      <c r="V89" s="175"/>
      <c r="W89" s="176">
        <f>SUM(W83:W88)</f>
        <v>10026</v>
      </c>
    </row>
    <row r="90" spans="1:27" s="137" customFormat="1" ht="15" x14ac:dyDescent="0.25">
      <c r="A90" s="135"/>
      <c r="B90" s="135"/>
      <c r="C90" s="135"/>
      <c r="D90" s="135"/>
      <c r="E90" s="135"/>
      <c r="F90" s="135"/>
      <c r="G90" s="228"/>
      <c r="H90" s="135"/>
      <c r="I90" s="189"/>
      <c r="J90" s="178"/>
      <c r="K90" s="136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</row>
    <row r="91" spans="1:27" ht="13.5" thickBot="1" x14ac:dyDescent="0.25"/>
    <row r="92" spans="1:27" x14ac:dyDescent="0.2">
      <c r="A92" s="138">
        <v>437</v>
      </c>
      <c r="B92" s="139">
        <v>4237</v>
      </c>
      <c r="C92" s="139" t="s">
        <v>23</v>
      </c>
      <c r="D92" s="139"/>
      <c r="E92" s="140" t="str">
        <f>CONCATENATE(C92,D92)</f>
        <v>+</v>
      </c>
      <c r="F92" s="139" t="s">
        <v>136</v>
      </c>
      <c r="G92" s="229">
        <v>102</v>
      </c>
      <c r="H92" s="139" t="str">
        <f>CONCATENATE(F92,"/",G92)</f>
        <v>XXX345/102</v>
      </c>
      <c r="I92" s="141" t="s">
        <v>28</v>
      </c>
      <c r="J92" s="141" t="s">
        <v>29</v>
      </c>
      <c r="K92" s="143">
        <v>0.60625000000000007</v>
      </c>
      <c r="L92" s="144">
        <v>0.60763888888888895</v>
      </c>
      <c r="M92" s="145" t="s">
        <v>137</v>
      </c>
      <c r="N92" s="144">
        <v>0.64583333333333337</v>
      </c>
      <c r="O92" s="145" t="s">
        <v>90</v>
      </c>
      <c r="P92" s="139" t="str">
        <f t="shared" ref="P92:P94" si="95">IF(M93=O92,"OK","POZOR")</f>
        <v>OK</v>
      </c>
      <c r="Q92" s="146">
        <f t="shared" ref="Q92:Q95" si="96">IF(ISNUMBER(G92),N92-L92,IF(F92="přejezd",N92-L92,0))</f>
        <v>3.819444444444442E-2</v>
      </c>
      <c r="R92" s="146">
        <f t="shared" ref="R92:R95" si="97">IF(ISNUMBER(G92),L92-K92,0)</f>
        <v>1.388888888888884E-3</v>
      </c>
      <c r="S92" s="146">
        <f t="shared" ref="S92:S95" si="98">Q92+R92</f>
        <v>3.9583333333333304E-2</v>
      </c>
      <c r="T92" s="146"/>
      <c r="U92" s="139">
        <v>42.6</v>
      </c>
      <c r="V92" s="139">
        <f>INDEX('Počty dní'!L:P,MATCH(E92,'Počty dní'!N:N,0),4)</f>
        <v>60</v>
      </c>
      <c r="W92" s="147">
        <f>V92*U92</f>
        <v>2556</v>
      </c>
    </row>
    <row r="93" spans="1:27" x14ac:dyDescent="0.2">
      <c r="A93" s="148">
        <v>437</v>
      </c>
      <c r="B93" s="149">
        <v>4237</v>
      </c>
      <c r="C93" s="149" t="s">
        <v>23</v>
      </c>
      <c r="D93" s="149"/>
      <c r="E93" s="150" t="str">
        <f>CONCATENATE(C93,D93)</f>
        <v>+</v>
      </c>
      <c r="F93" s="149" t="s">
        <v>119</v>
      </c>
      <c r="G93" s="230">
        <v>102</v>
      </c>
      <c r="H93" s="149" t="str">
        <f>CONCATENATE(F93,"/",G93)</f>
        <v>XXX402/102</v>
      </c>
      <c r="I93" s="151" t="s">
        <v>27</v>
      </c>
      <c r="J93" s="151" t="s">
        <v>29</v>
      </c>
      <c r="K93" s="153">
        <v>0.64722222222222225</v>
      </c>
      <c r="L93" s="154">
        <v>0.64930555555555558</v>
      </c>
      <c r="M93" s="155" t="s">
        <v>90</v>
      </c>
      <c r="N93" s="154">
        <v>0.68402777777777779</v>
      </c>
      <c r="O93" s="161" t="s">
        <v>26</v>
      </c>
      <c r="P93" s="149" t="str">
        <f t="shared" si="95"/>
        <v>OK</v>
      </c>
      <c r="Q93" s="156">
        <f t="shared" si="96"/>
        <v>3.472222222222221E-2</v>
      </c>
      <c r="R93" s="156">
        <f t="shared" si="97"/>
        <v>2.0833333333333259E-3</v>
      </c>
      <c r="S93" s="156">
        <f t="shared" si="98"/>
        <v>3.6805555555555536E-2</v>
      </c>
      <c r="T93" s="156">
        <f t="shared" ref="T93:T95" si="99">K93-N92</f>
        <v>1.388888888888884E-3</v>
      </c>
      <c r="U93" s="149">
        <v>30.8</v>
      </c>
      <c r="V93" s="149">
        <f>INDEX('Počty dní'!L:P,MATCH(E93,'Počty dní'!N:N,0),4)</f>
        <v>60</v>
      </c>
      <c r="W93" s="157">
        <f>V93*U93</f>
        <v>1848</v>
      </c>
    </row>
    <row r="94" spans="1:27" x14ac:dyDescent="0.2">
      <c r="A94" s="148">
        <v>437</v>
      </c>
      <c r="B94" s="149">
        <v>4237</v>
      </c>
      <c r="C94" s="149" t="s">
        <v>23</v>
      </c>
      <c r="D94" s="149"/>
      <c r="E94" s="150" t="str">
        <f>CONCATENATE(C94,D94)</f>
        <v>+</v>
      </c>
      <c r="F94" s="149" t="s">
        <v>119</v>
      </c>
      <c r="G94" s="230">
        <v>101</v>
      </c>
      <c r="H94" s="149" t="str">
        <f>CONCATENATE(F94,"/",G94)</f>
        <v>XXX402/101</v>
      </c>
      <c r="I94" s="151" t="s">
        <v>27</v>
      </c>
      <c r="J94" s="151" t="s">
        <v>29</v>
      </c>
      <c r="K94" s="153">
        <v>0.72916666666666663</v>
      </c>
      <c r="L94" s="154">
        <v>0.73263888888888884</v>
      </c>
      <c r="M94" s="161" t="s">
        <v>26</v>
      </c>
      <c r="N94" s="154">
        <v>0.76736111111111116</v>
      </c>
      <c r="O94" s="155" t="s">
        <v>90</v>
      </c>
      <c r="P94" s="149" t="str">
        <f t="shared" si="95"/>
        <v>OK</v>
      </c>
      <c r="Q94" s="156">
        <f t="shared" si="96"/>
        <v>3.4722222222222321E-2</v>
      </c>
      <c r="R94" s="156">
        <f t="shared" si="97"/>
        <v>3.4722222222222099E-3</v>
      </c>
      <c r="S94" s="156">
        <f t="shared" si="98"/>
        <v>3.8194444444444531E-2</v>
      </c>
      <c r="T94" s="156">
        <f t="shared" si="99"/>
        <v>4.513888888888884E-2</v>
      </c>
      <c r="U94" s="149">
        <v>30.8</v>
      </c>
      <c r="V94" s="149">
        <f>INDEX('Počty dní'!L:P,MATCH(E94,'Počty dní'!N:N,0),4)</f>
        <v>60</v>
      </c>
      <c r="W94" s="157">
        <f>V94*U94</f>
        <v>1848</v>
      </c>
    </row>
    <row r="95" spans="1:27" ht="13.5" thickBot="1" x14ac:dyDescent="0.25">
      <c r="A95" s="148">
        <v>437</v>
      </c>
      <c r="B95" s="149">
        <v>4237</v>
      </c>
      <c r="C95" s="149" t="s">
        <v>23</v>
      </c>
      <c r="D95" s="149"/>
      <c r="E95" s="150" t="str">
        <f>CONCATENATE(C95,D95)</f>
        <v>+</v>
      </c>
      <c r="F95" s="149" t="s">
        <v>136</v>
      </c>
      <c r="G95" s="230">
        <v>101</v>
      </c>
      <c r="H95" s="149" t="str">
        <f>CONCATENATE(F95,"/",G95)</f>
        <v>XXX345/101</v>
      </c>
      <c r="I95" s="151" t="s">
        <v>28</v>
      </c>
      <c r="J95" s="151" t="s">
        <v>29</v>
      </c>
      <c r="K95" s="153">
        <v>0.76944444444444438</v>
      </c>
      <c r="L95" s="154">
        <v>0.77083333333333337</v>
      </c>
      <c r="M95" s="155" t="s">
        <v>90</v>
      </c>
      <c r="N95" s="154">
        <v>0.80902777777777779</v>
      </c>
      <c r="O95" s="155" t="s">
        <v>137</v>
      </c>
      <c r="P95" s="162"/>
      <c r="Q95" s="156">
        <f t="shared" si="96"/>
        <v>3.819444444444442E-2</v>
      </c>
      <c r="R95" s="156">
        <f t="shared" si="97"/>
        <v>1.388888888888995E-3</v>
      </c>
      <c r="S95" s="156">
        <f t="shared" si="98"/>
        <v>3.9583333333333415E-2</v>
      </c>
      <c r="T95" s="156">
        <f t="shared" si="99"/>
        <v>2.0833333333332149E-3</v>
      </c>
      <c r="U95" s="149">
        <v>42.6</v>
      </c>
      <c r="V95" s="149">
        <f>INDEX('Počty dní'!L:P,MATCH(E95,'Počty dní'!N:N,0),4)</f>
        <v>60</v>
      </c>
      <c r="W95" s="157">
        <f>V95*U95</f>
        <v>2556</v>
      </c>
    </row>
    <row r="96" spans="1:27" s="137" customFormat="1" ht="15.75" thickBot="1" x14ac:dyDescent="0.3">
      <c r="A96" s="163" t="str">
        <f ca="1">CONCATENATE(INDIRECT("R[-3]C[0]",FALSE),"celkem")</f>
        <v>437celkem</v>
      </c>
      <c r="B96" s="164"/>
      <c r="C96" s="164" t="str">
        <f ca="1">INDIRECT("R[-1]C[12]",FALSE)</f>
        <v>Police</v>
      </c>
      <c r="D96" s="165"/>
      <c r="E96" s="164"/>
      <c r="F96" s="165"/>
      <c r="G96" s="231"/>
      <c r="H96" s="166"/>
      <c r="I96" s="167"/>
      <c r="J96" s="168" t="str">
        <f ca="1">INDIRECT("R[-2]C[0]",FALSE)</f>
        <v>V+</v>
      </c>
      <c r="K96" s="169"/>
      <c r="L96" s="170"/>
      <c r="M96" s="171"/>
      <c r="N96" s="170"/>
      <c r="O96" s="172"/>
      <c r="P96" s="164"/>
      <c r="Q96" s="173">
        <f>SUM(Q92:Q95)</f>
        <v>0.14583333333333337</v>
      </c>
      <c r="R96" s="173">
        <f t="shared" ref="R96:T96" si="100">SUM(R92:R95)</f>
        <v>8.3333333333334147E-3</v>
      </c>
      <c r="S96" s="173">
        <f t="shared" si="100"/>
        <v>0.15416666666666679</v>
      </c>
      <c r="T96" s="173">
        <f t="shared" si="100"/>
        <v>4.8611111111110938E-2</v>
      </c>
      <c r="U96" s="174">
        <f>SUM(U92:U95)</f>
        <v>146.80000000000001</v>
      </c>
      <c r="V96" s="175"/>
      <c r="W96" s="176">
        <f>SUM(W92:W95)</f>
        <v>8808</v>
      </c>
      <c r="X96" s="135"/>
      <c r="Y96" s="135"/>
      <c r="Z96" s="135"/>
      <c r="AA96" s="135"/>
    </row>
    <row r="97" spans="1:27" x14ac:dyDescent="0.2">
      <c r="A97" s="135" t="s">
        <v>152</v>
      </c>
      <c r="E97" s="210"/>
      <c r="I97" s="136"/>
      <c r="J97" s="136"/>
      <c r="K97" s="211"/>
      <c r="L97" s="187"/>
      <c r="M97" s="242"/>
      <c r="N97" s="187"/>
      <c r="O97" s="188"/>
      <c r="Q97" s="212"/>
      <c r="R97" s="212"/>
      <c r="S97" s="212"/>
      <c r="T97" s="212"/>
    </row>
    <row r="98" spans="1:27" x14ac:dyDescent="0.2">
      <c r="E98" s="210"/>
      <c r="I98" s="136"/>
      <c r="J98" s="136"/>
      <c r="K98" s="211"/>
      <c r="L98" s="187"/>
      <c r="M98" s="242"/>
      <c r="N98" s="187"/>
      <c r="O98" s="188"/>
      <c r="Q98" s="212"/>
      <c r="R98" s="212"/>
      <c r="S98" s="212"/>
      <c r="T98" s="212"/>
    </row>
    <row r="99" spans="1:27" ht="13.5" thickBot="1" x14ac:dyDescent="0.25"/>
    <row r="100" spans="1:27" x14ac:dyDescent="0.2">
      <c r="A100" s="138">
        <v>442</v>
      </c>
      <c r="B100" s="139">
        <v>4242</v>
      </c>
      <c r="C100" s="139" t="s">
        <v>24</v>
      </c>
      <c r="D100" s="139"/>
      <c r="E100" s="140" t="str">
        <f t="shared" ref="E100:E107" si="101">CONCATENATE(C100,D100)</f>
        <v>6+</v>
      </c>
      <c r="F100" s="139" t="s">
        <v>97</v>
      </c>
      <c r="G100" s="229">
        <v>102</v>
      </c>
      <c r="H100" s="139" t="str">
        <f t="shared" ref="H100:H107" si="102">CONCATENATE(F100,"/",G100)</f>
        <v>XXX330/102</v>
      </c>
      <c r="I100" s="141" t="s">
        <v>27</v>
      </c>
      <c r="J100" s="141" t="s">
        <v>27</v>
      </c>
      <c r="K100" s="143">
        <v>0.18958333333333333</v>
      </c>
      <c r="L100" s="144">
        <v>0.19097222222222221</v>
      </c>
      <c r="M100" s="145" t="s">
        <v>90</v>
      </c>
      <c r="N100" s="144">
        <v>0.23263888888888887</v>
      </c>
      <c r="O100" s="145" t="s">
        <v>99</v>
      </c>
      <c r="P100" s="139" t="str">
        <f t="shared" ref="P100:P106" si="103">IF(M101=O100,"OK","POZOR")</f>
        <v>OK</v>
      </c>
      <c r="Q100" s="146">
        <f t="shared" ref="Q100:Q107" si="104">IF(ISNUMBER(G100),N100-L100,IF(F100="přejezd",N100-L100,0))</f>
        <v>4.1666666666666657E-2</v>
      </c>
      <c r="R100" s="146">
        <f t="shared" ref="R100:R107" si="105">IF(ISNUMBER(G100),L100-K100,0)</f>
        <v>1.388888888888884E-3</v>
      </c>
      <c r="S100" s="146">
        <f t="shared" ref="S100:S107" si="106">Q100+R100</f>
        <v>4.3055555555555541E-2</v>
      </c>
      <c r="T100" s="146"/>
      <c r="U100" s="139">
        <v>39.1</v>
      </c>
      <c r="V100" s="139">
        <f>INDEX('Počty dní'!L:P,MATCH(E100,'Počty dní'!N:N,0),4)</f>
        <v>112</v>
      </c>
      <c r="W100" s="147">
        <f t="shared" ref="W100:W107" si="107">V100*U100</f>
        <v>4379.2</v>
      </c>
    </row>
    <row r="101" spans="1:27" x14ac:dyDescent="0.2">
      <c r="A101" s="148">
        <v>442</v>
      </c>
      <c r="B101" s="149">
        <v>4242</v>
      </c>
      <c r="C101" s="149" t="s">
        <v>24</v>
      </c>
      <c r="D101" s="149"/>
      <c r="E101" s="150" t="str">
        <f t="shared" si="101"/>
        <v>6+</v>
      </c>
      <c r="F101" s="149" t="s">
        <v>97</v>
      </c>
      <c r="G101" s="230">
        <v>101</v>
      </c>
      <c r="H101" s="149" t="str">
        <f t="shared" si="102"/>
        <v>XXX330/101</v>
      </c>
      <c r="I101" s="151" t="s">
        <v>27</v>
      </c>
      <c r="J101" s="151" t="s">
        <v>27</v>
      </c>
      <c r="K101" s="153">
        <v>0.26250000000000001</v>
      </c>
      <c r="L101" s="154">
        <v>0.2638888888888889</v>
      </c>
      <c r="M101" s="155" t="s">
        <v>99</v>
      </c>
      <c r="N101" s="154">
        <v>0.30555555555555552</v>
      </c>
      <c r="O101" s="155" t="s">
        <v>90</v>
      </c>
      <c r="P101" s="149" t="str">
        <f t="shared" si="103"/>
        <v>OK</v>
      </c>
      <c r="Q101" s="156">
        <f t="shared" si="104"/>
        <v>4.166666666666663E-2</v>
      </c>
      <c r="R101" s="156">
        <f t="shared" si="105"/>
        <v>1.388888888888884E-3</v>
      </c>
      <c r="S101" s="156">
        <f t="shared" si="106"/>
        <v>4.3055555555555514E-2</v>
      </c>
      <c r="T101" s="156">
        <f t="shared" ref="T101:T107" si="108">K101-N100</f>
        <v>2.9861111111111144E-2</v>
      </c>
      <c r="U101" s="149">
        <v>39.1</v>
      </c>
      <c r="V101" s="149">
        <f>INDEX('Počty dní'!L:P,MATCH(E101,'Počty dní'!N:N,0),4)</f>
        <v>112</v>
      </c>
      <c r="W101" s="157">
        <f t="shared" si="107"/>
        <v>4379.2</v>
      </c>
    </row>
    <row r="102" spans="1:27" x14ac:dyDescent="0.2">
      <c r="A102" s="148">
        <v>442</v>
      </c>
      <c r="B102" s="149">
        <v>4242</v>
      </c>
      <c r="C102" s="149" t="s">
        <v>24</v>
      </c>
      <c r="D102" s="149"/>
      <c r="E102" s="150" t="str">
        <f t="shared" si="101"/>
        <v>6+</v>
      </c>
      <c r="F102" s="149" t="s">
        <v>103</v>
      </c>
      <c r="G102" s="230">
        <v>101</v>
      </c>
      <c r="H102" s="149" t="str">
        <f t="shared" si="102"/>
        <v>XXX340/101</v>
      </c>
      <c r="I102" s="151" t="s">
        <v>28</v>
      </c>
      <c r="J102" s="151" t="s">
        <v>27</v>
      </c>
      <c r="K102" s="153">
        <v>0.3979166666666667</v>
      </c>
      <c r="L102" s="154">
        <v>0.40138888888888885</v>
      </c>
      <c r="M102" s="154" t="s">
        <v>90</v>
      </c>
      <c r="N102" s="154">
        <v>0.41944444444444445</v>
      </c>
      <c r="O102" s="209" t="s">
        <v>104</v>
      </c>
      <c r="P102" s="149" t="str">
        <f t="shared" si="103"/>
        <v>OK</v>
      </c>
      <c r="Q102" s="156">
        <f t="shared" si="104"/>
        <v>1.8055555555555602E-2</v>
      </c>
      <c r="R102" s="156">
        <f t="shared" si="105"/>
        <v>3.4722222222221544E-3</v>
      </c>
      <c r="S102" s="156">
        <f t="shared" si="106"/>
        <v>2.1527777777777757E-2</v>
      </c>
      <c r="T102" s="156">
        <f t="shared" si="108"/>
        <v>9.2361111111111172E-2</v>
      </c>
      <c r="U102" s="149">
        <v>17.100000000000001</v>
      </c>
      <c r="V102" s="149">
        <f>INDEX('Počty dní'!L:P,MATCH(E102,'Počty dní'!N:N,0),4)</f>
        <v>112</v>
      </c>
      <c r="W102" s="157">
        <f t="shared" si="107"/>
        <v>1915.2000000000003</v>
      </c>
    </row>
    <row r="103" spans="1:27" x14ac:dyDescent="0.2">
      <c r="A103" s="148">
        <v>442</v>
      </c>
      <c r="B103" s="149">
        <v>4242</v>
      </c>
      <c r="C103" s="149" t="s">
        <v>24</v>
      </c>
      <c r="D103" s="149"/>
      <c r="E103" s="150" t="str">
        <f t="shared" si="101"/>
        <v>6+</v>
      </c>
      <c r="F103" s="149" t="s">
        <v>103</v>
      </c>
      <c r="G103" s="230">
        <v>104</v>
      </c>
      <c r="H103" s="149" t="str">
        <f t="shared" si="102"/>
        <v>XXX340/104</v>
      </c>
      <c r="I103" s="151" t="s">
        <v>28</v>
      </c>
      <c r="J103" s="151" t="s">
        <v>27</v>
      </c>
      <c r="K103" s="153">
        <v>0.49791666666666662</v>
      </c>
      <c r="L103" s="154">
        <v>0.5</v>
      </c>
      <c r="M103" s="154" t="s">
        <v>104</v>
      </c>
      <c r="N103" s="154">
        <v>0.5180555555555556</v>
      </c>
      <c r="O103" s="155" t="s">
        <v>90</v>
      </c>
      <c r="P103" s="149" t="str">
        <f t="shared" si="103"/>
        <v>OK</v>
      </c>
      <c r="Q103" s="156">
        <f t="shared" si="104"/>
        <v>1.8055555555555602E-2</v>
      </c>
      <c r="R103" s="156">
        <f t="shared" si="105"/>
        <v>2.0833333333333814E-3</v>
      </c>
      <c r="S103" s="156">
        <f t="shared" si="106"/>
        <v>2.0138888888888984E-2</v>
      </c>
      <c r="T103" s="156">
        <f t="shared" si="108"/>
        <v>7.8472222222222165E-2</v>
      </c>
      <c r="U103" s="149">
        <v>17.100000000000001</v>
      </c>
      <c r="V103" s="149">
        <f>INDEX('Počty dní'!L:P,MATCH(E103,'Počty dní'!N:N,0),4)</f>
        <v>112</v>
      </c>
      <c r="W103" s="157">
        <f t="shared" si="107"/>
        <v>1915.2000000000003</v>
      </c>
    </row>
    <row r="104" spans="1:27" x14ac:dyDescent="0.2">
      <c r="A104" s="148">
        <v>442</v>
      </c>
      <c r="B104" s="149">
        <v>4242</v>
      </c>
      <c r="C104" s="149" t="s">
        <v>24</v>
      </c>
      <c r="D104" s="149"/>
      <c r="E104" s="150" t="str">
        <f t="shared" si="101"/>
        <v>6+</v>
      </c>
      <c r="F104" s="149" t="s">
        <v>97</v>
      </c>
      <c r="G104" s="230">
        <v>104</v>
      </c>
      <c r="H104" s="149" t="str">
        <f t="shared" si="102"/>
        <v>XXX330/104</v>
      </c>
      <c r="I104" s="151" t="s">
        <v>27</v>
      </c>
      <c r="J104" s="151" t="s">
        <v>27</v>
      </c>
      <c r="K104" s="153">
        <v>0.5229166666666667</v>
      </c>
      <c r="L104" s="154">
        <v>0.52430555555555558</v>
      </c>
      <c r="M104" s="155" t="s">
        <v>90</v>
      </c>
      <c r="N104" s="154">
        <v>0.56597222222222221</v>
      </c>
      <c r="O104" s="155" t="s">
        <v>99</v>
      </c>
      <c r="P104" s="149" t="str">
        <f t="shared" si="103"/>
        <v>OK</v>
      </c>
      <c r="Q104" s="156">
        <f t="shared" si="104"/>
        <v>4.166666666666663E-2</v>
      </c>
      <c r="R104" s="156">
        <f t="shared" si="105"/>
        <v>1.388888888888884E-3</v>
      </c>
      <c r="S104" s="156">
        <f t="shared" si="106"/>
        <v>4.3055555555555514E-2</v>
      </c>
      <c r="T104" s="156">
        <f t="shared" si="108"/>
        <v>4.8611111111110938E-3</v>
      </c>
      <c r="U104" s="149">
        <v>39.1</v>
      </c>
      <c r="V104" s="149">
        <f>INDEX('Počty dní'!L:P,MATCH(E104,'Počty dní'!N:N,0),4)</f>
        <v>112</v>
      </c>
      <c r="W104" s="157">
        <f t="shared" si="107"/>
        <v>4379.2</v>
      </c>
    </row>
    <row r="105" spans="1:27" x14ac:dyDescent="0.2">
      <c r="A105" s="148">
        <v>442</v>
      </c>
      <c r="B105" s="149">
        <v>4242</v>
      </c>
      <c r="C105" s="149" t="s">
        <v>24</v>
      </c>
      <c r="D105" s="149"/>
      <c r="E105" s="150" t="str">
        <f t="shared" si="101"/>
        <v>6+</v>
      </c>
      <c r="F105" s="149" t="s">
        <v>97</v>
      </c>
      <c r="G105" s="230">
        <v>103</v>
      </c>
      <c r="H105" s="149" t="str">
        <f t="shared" si="102"/>
        <v>XXX330/103</v>
      </c>
      <c r="I105" s="151" t="s">
        <v>27</v>
      </c>
      <c r="J105" s="151" t="s">
        <v>27</v>
      </c>
      <c r="K105" s="153">
        <v>0.59583333333333333</v>
      </c>
      <c r="L105" s="154">
        <v>0.59722222222222221</v>
      </c>
      <c r="M105" s="155" t="s">
        <v>99</v>
      </c>
      <c r="N105" s="154">
        <v>0.63888888888888895</v>
      </c>
      <c r="O105" s="155" t="s">
        <v>90</v>
      </c>
      <c r="P105" s="149" t="str">
        <f t="shared" si="103"/>
        <v>OK</v>
      </c>
      <c r="Q105" s="156">
        <f t="shared" si="104"/>
        <v>4.1666666666666741E-2</v>
      </c>
      <c r="R105" s="156">
        <f t="shared" si="105"/>
        <v>1.388888888888884E-3</v>
      </c>
      <c r="S105" s="156">
        <f t="shared" si="106"/>
        <v>4.3055555555555625E-2</v>
      </c>
      <c r="T105" s="156">
        <f t="shared" si="108"/>
        <v>2.9861111111111116E-2</v>
      </c>
      <c r="U105" s="149">
        <v>39.1</v>
      </c>
      <c r="V105" s="149">
        <f>INDEX('Počty dní'!L:P,MATCH(E105,'Počty dní'!N:N,0),4)</f>
        <v>112</v>
      </c>
      <c r="W105" s="157">
        <f t="shared" si="107"/>
        <v>4379.2</v>
      </c>
    </row>
    <row r="106" spans="1:27" x14ac:dyDescent="0.2">
      <c r="A106" s="148">
        <v>442</v>
      </c>
      <c r="B106" s="149">
        <v>4242</v>
      </c>
      <c r="C106" s="149" t="s">
        <v>23</v>
      </c>
      <c r="D106" s="149"/>
      <c r="E106" s="150" t="str">
        <f t="shared" si="101"/>
        <v>+</v>
      </c>
      <c r="F106" s="149" t="s">
        <v>103</v>
      </c>
      <c r="G106" s="230">
        <v>105</v>
      </c>
      <c r="H106" s="149" t="str">
        <f t="shared" si="102"/>
        <v>XXX340/105</v>
      </c>
      <c r="I106" s="151" t="s">
        <v>28</v>
      </c>
      <c r="J106" s="151" t="s">
        <v>27</v>
      </c>
      <c r="K106" s="153">
        <v>0.64930555555555558</v>
      </c>
      <c r="L106" s="154">
        <v>0.65486111111111112</v>
      </c>
      <c r="M106" s="155" t="s">
        <v>90</v>
      </c>
      <c r="N106" s="154">
        <v>0.69652777777777775</v>
      </c>
      <c r="O106" s="246" t="s">
        <v>134</v>
      </c>
      <c r="P106" s="149" t="str">
        <f t="shared" si="103"/>
        <v>OK</v>
      </c>
      <c r="Q106" s="156">
        <f t="shared" si="104"/>
        <v>4.166666666666663E-2</v>
      </c>
      <c r="R106" s="156">
        <f t="shared" si="105"/>
        <v>5.5555555555555358E-3</v>
      </c>
      <c r="S106" s="156">
        <f t="shared" si="106"/>
        <v>4.7222222222222165E-2</v>
      </c>
      <c r="T106" s="156">
        <f t="shared" si="108"/>
        <v>1.041666666666663E-2</v>
      </c>
      <c r="U106" s="149">
        <v>43.6</v>
      </c>
      <c r="V106" s="149">
        <f>INDEX('Počty dní'!L:P,MATCH(E106,'Počty dní'!N:N,0),4)</f>
        <v>60</v>
      </c>
      <c r="W106" s="157">
        <f t="shared" si="107"/>
        <v>2616</v>
      </c>
    </row>
    <row r="107" spans="1:27" ht="13.5" thickBot="1" x14ac:dyDescent="0.25">
      <c r="A107" s="148">
        <v>442</v>
      </c>
      <c r="B107" s="149">
        <v>4242</v>
      </c>
      <c r="C107" s="149" t="s">
        <v>23</v>
      </c>
      <c r="D107" s="149"/>
      <c r="E107" s="150" t="str">
        <f t="shared" si="101"/>
        <v>+</v>
      </c>
      <c r="F107" s="149" t="s">
        <v>103</v>
      </c>
      <c r="G107" s="230">
        <v>108</v>
      </c>
      <c r="H107" s="149" t="str">
        <f t="shared" si="102"/>
        <v>XXX340/108</v>
      </c>
      <c r="I107" s="151" t="s">
        <v>28</v>
      </c>
      <c r="J107" s="151" t="s">
        <v>27</v>
      </c>
      <c r="K107" s="153">
        <v>0.71736111111111101</v>
      </c>
      <c r="L107" s="154">
        <v>0.72083333333333333</v>
      </c>
      <c r="M107" s="246" t="s">
        <v>134</v>
      </c>
      <c r="N107" s="154">
        <v>0.76458333333333339</v>
      </c>
      <c r="O107" s="155" t="s">
        <v>90</v>
      </c>
      <c r="P107" s="162"/>
      <c r="Q107" s="156">
        <f t="shared" si="104"/>
        <v>4.3750000000000067E-2</v>
      </c>
      <c r="R107" s="156">
        <f t="shared" si="105"/>
        <v>3.4722222222223209E-3</v>
      </c>
      <c r="S107" s="156">
        <f t="shared" si="106"/>
        <v>4.7222222222222388E-2</v>
      </c>
      <c r="T107" s="156">
        <f t="shared" si="108"/>
        <v>2.0833333333333259E-2</v>
      </c>
      <c r="U107" s="149">
        <v>43.6</v>
      </c>
      <c r="V107" s="149">
        <f>INDEX('Počty dní'!L:P,MATCH(E107,'Počty dní'!N:N,0),4)</f>
        <v>60</v>
      </c>
      <c r="W107" s="157">
        <f t="shared" si="107"/>
        <v>2616</v>
      </c>
    </row>
    <row r="108" spans="1:27" s="137" customFormat="1" ht="15.75" thickBot="1" x14ac:dyDescent="0.3">
      <c r="A108" s="163" t="str">
        <f ca="1">CONCATENATE(INDIRECT("R[-3]C[0]",FALSE),"celkem")</f>
        <v>442celkem</v>
      </c>
      <c r="B108" s="164"/>
      <c r="C108" s="164" t="str">
        <f ca="1">INDIRECT("R[-1]C[12]",FALSE)</f>
        <v>Telč,,aut.nádr.</v>
      </c>
      <c r="D108" s="165"/>
      <c r="E108" s="164"/>
      <c r="F108" s="165"/>
      <c r="G108" s="231"/>
      <c r="H108" s="166"/>
      <c r="I108" s="167"/>
      <c r="J108" s="168" t="str">
        <f ca="1">INDIRECT("R[-2]C[0]",FALSE)</f>
        <v>V</v>
      </c>
      <c r="K108" s="169"/>
      <c r="L108" s="170"/>
      <c r="M108" s="171"/>
      <c r="N108" s="170"/>
      <c r="O108" s="172"/>
      <c r="P108" s="164"/>
      <c r="Q108" s="173">
        <f>SUM(Q100:Q107)</f>
        <v>0.28819444444444453</v>
      </c>
      <c r="R108" s="173">
        <f t="shared" ref="R108:T108" si="109">SUM(R100:R107)</f>
        <v>2.0138888888888928E-2</v>
      </c>
      <c r="S108" s="173">
        <f t="shared" si="109"/>
        <v>0.30833333333333346</v>
      </c>
      <c r="T108" s="173">
        <f t="shared" si="109"/>
        <v>0.26666666666666661</v>
      </c>
      <c r="U108" s="174">
        <f>SUM(U100:U107)</f>
        <v>277.8</v>
      </c>
      <c r="V108" s="175"/>
      <c r="W108" s="176">
        <f>SUM(W100:W107)</f>
        <v>26579.200000000001</v>
      </c>
      <c r="X108" s="135"/>
      <c r="Y108" s="135"/>
      <c r="Z108" s="135"/>
      <c r="AA108" s="135"/>
    </row>
    <row r="109" spans="1:27" s="137" customFormat="1" ht="15" x14ac:dyDescent="0.25">
      <c r="A109" s="177"/>
      <c r="B109" s="135"/>
      <c r="C109" s="135"/>
      <c r="D109" s="178"/>
      <c r="E109" s="135"/>
      <c r="F109" s="178"/>
      <c r="G109" s="228"/>
      <c r="H109" s="179"/>
      <c r="I109" s="180"/>
      <c r="J109" s="181"/>
      <c r="K109" s="182"/>
      <c r="L109" s="183"/>
      <c r="M109" s="136"/>
      <c r="N109" s="183"/>
      <c r="O109" s="184"/>
      <c r="P109" s="135"/>
      <c r="Q109" s="185"/>
      <c r="R109" s="185"/>
      <c r="S109" s="185"/>
      <c r="T109" s="185"/>
      <c r="U109" s="182"/>
      <c r="V109" s="135"/>
      <c r="W109" s="182"/>
      <c r="X109" s="135"/>
      <c r="Y109" s="135"/>
      <c r="Z109" s="135"/>
      <c r="AA109" s="135"/>
    </row>
    <row r="110" spans="1:27" ht="13.5" thickBot="1" x14ac:dyDescent="0.25"/>
    <row r="111" spans="1:27" x14ac:dyDescent="0.2">
      <c r="A111" s="138">
        <v>443</v>
      </c>
      <c r="B111" s="139">
        <v>4243</v>
      </c>
      <c r="C111" s="139" t="s">
        <v>24</v>
      </c>
      <c r="D111" s="139"/>
      <c r="E111" s="140" t="str">
        <f>CONCATENATE(C111,D111)</f>
        <v>6+</v>
      </c>
      <c r="F111" s="139" t="s">
        <v>109</v>
      </c>
      <c r="G111" s="229">
        <v>110</v>
      </c>
      <c r="H111" s="139" t="str">
        <f>CONCATENATE(F111,"/",G111)</f>
        <v>XXX350/110</v>
      </c>
      <c r="I111" s="141" t="s">
        <v>27</v>
      </c>
      <c r="J111" s="141" t="s">
        <v>27</v>
      </c>
      <c r="K111" s="143">
        <v>0.66666666666666663</v>
      </c>
      <c r="L111" s="144">
        <v>0.67013888888888884</v>
      </c>
      <c r="M111" s="145" t="s">
        <v>90</v>
      </c>
      <c r="N111" s="144">
        <v>0.7055555555555556</v>
      </c>
      <c r="O111" s="247" t="s">
        <v>110</v>
      </c>
      <c r="P111" s="139" t="str">
        <f t="shared" ref="P111:P113" si="110">IF(M112=O111,"OK","POZOR")</f>
        <v>OK</v>
      </c>
      <c r="Q111" s="146">
        <f t="shared" ref="Q111:Q114" si="111">IF(ISNUMBER(G111),N111-L111,IF(F111="přejezd",N111-L111,0))</f>
        <v>3.5416666666666763E-2</v>
      </c>
      <c r="R111" s="146">
        <f t="shared" ref="R111:R114" si="112">IF(ISNUMBER(G111),L111-K111,0)</f>
        <v>3.4722222222222099E-3</v>
      </c>
      <c r="S111" s="146">
        <f t="shared" ref="S111:S114" si="113">Q111+R111</f>
        <v>3.8888888888888973E-2</v>
      </c>
      <c r="T111" s="146"/>
      <c r="U111" s="139">
        <v>35.799999999999997</v>
      </c>
      <c r="V111" s="139">
        <f>INDEX('Počty dní'!L:P,MATCH(E111,'Počty dní'!N:N,0),4)</f>
        <v>112</v>
      </c>
      <c r="W111" s="147">
        <f>V111*U111</f>
        <v>4009.5999999999995</v>
      </c>
    </row>
    <row r="112" spans="1:27" x14ac:dyDescent="0.2">
      <c r="A112" s="148">
        <v>443</v>
      </c>
      <c r="B112" s="149">
        <v>4243</v>
      </c>
      <c r="C112" s="149" t="s">
        <v>24</v>
      </c>
      <c r="D112" s="149"/>
      <c r="E112" s="150" t="str">
        <f t="shared" ref="E112:E114" si="114">CONCATENATE(C112,D112)</f>
        <v>6+</v>
      </c>
      <c r="F112" s="149" t="s">
        <v>109</v>
      </c>
      <c r="G112" s="230">
        <v>109</v>
      </c>
      <c r="H112" s="149" t="str">
        <f t="shared" ref="H112:H114" si="115">CONCATENATE(F112,"/",G112)</f>
        <v>XXX350/109</v>
      </c>
      <c r="I112" s="151" t="s">
        <v>28</v>
      </c>
      <c r="J112" s="151" t="s">
        <v>27</v>
      </c>
      <c r="K112" s="153">
        <v>0.70624999999999993</v>
      </c>
      <c r="L112" s="154">
        <v>0.70833333333333337</v>
      </c>
      <c r="M112" s="149" t="s">
        <v>110</v>
      </c>
      <c r="N112" s="154">
        <v>0.74375000000000002</v>
      </c>
      <c r="O112" s="155" t="s">
        <v>90</v>
      </c>
      <c r="P112" s="149" t="str">
        <f t="shared" si="110"/>
        <v>OK</v>
      </c>
      <c r="Q112" s="156">
        <f t="shared" si="111"/>
        <v>3.5416666666666652E-2</v>
      </c>
      <c r="R112" s="156">
        <f t="shared" si="112"/>
        <v>2.083333333333437E-3</v>
      </c>
      <c r="S112" s="156">
        <f t="shared" si="113"/>
        <v>3.7500000000000089E-2</v>
      </c>
      <c r="T112" s="156">
        <f t="shared" ref="T112:T114" si="116">K112-N111</f>
        <v>6.9444444444433095E-4</v>
      </c>
      <c r="U112" s="149">
        <v>35.799999999999997</v>
      </c>
      <c r="V112" s="149">
        <f>INDEX('Počty dní'!L:P,MATCH(E112,'Počty dní'!N:N,0),4)</f>
        <v>112</v>
      </c>
      <c r="W112" s="157">
        <f t="shared" ref="W112:W114" si="117">V112*U112</f>
        <v>4009.5999999999995</v>
      </c>
    </row>
    <row r="113" spans="1:27" x14ac:dyDescent="0.2">
      <c r="A113" s="148">
        <v>443</v>
      </c>
      <c r="B113" s="149">
        <v>4243</v>
      </c>
      <c r="C113" s="149" t="s">
        <v>24</v>
      </c>
      <c r="D113" s="149"/>
      <c r="E113" s="150" t="str">
        <f>CONCATENATE(C113,D113)</f>
        <v>6+</v>
      </c>
      <c r="F113" s="149" t="s">
        <v>109</v>
      </c>
      <c r="G113" s="230">
        <v>112</v>
      </c>
      <c r="H113" s="149" t="str">
        <f>CONCATENATE(F113,"/",G113)</f>
        <v>XXX350/112</v>
      </c>
      <c r="I113" s="151" t="s">
        <v>27</v>
      </c>
      <c r="J113" s="151" t="s">
        <v>27</v>
      </c>
      <c r="K113" s="153">
        <v>0.75</v>
      </c>
      <c r="L113" s="154">
        <v>0.75347222222222221</v>
      </c>
      <c r="M113" s="155" t="s">
        <v>90</v>
      </c>
      <c r="N113" s="154">
        <v>0.78888888888888886</v>
      </c>
      <c r="O113" s="248" t="s">
        <v>110</v>
      </c>
      <c r="P113" s="149" t="str">
        <f t="shared" si="110"/>
        <v>OK</v>
      </c>
      <c r="Q113" s="156">
        <f t="shared" si="111"/>
        <v>3.5416666666666652E-2</v>
      </c>
      <c r="R113" s="156">
        <f t="shared" si="112"/>
        <v>3.4722222222222099E-3</v>
      </c>
      <c r="S113" s="156">
        <f t="shared" si="113"/>
        <v>3.8888888888888862E-2</v>
      </c>
      <c r="T113" s="156">
        <f t="shared" si="116"/>
        <v>6.2499999999999778E-3</v>
      </c>
      <c r="U113" s="149">
        <v>35.799999999999997</v>
      </c>
      <c r="V113" s="149">
        <f>INDEX('Počty dní'!L:P,MATCH(E113,'Počty dní'!N:N,0),4)</f>
        <v>112</v>
      </c>
      <c r="W113" s="157">
        <f>V113*U113</f>
        <v>4009.5999999999995</v>
      </c>
    </row>
    <row r="114" spans="1:27" ht="13.5" thickBot="1" x14ac:dyDescent="0.25">
      <c r="A114" s="148">
        <v>443</v>
      </c>
      <c r="B114" s="149">
        <v>4243</v>
      </c>
      <c r="C114" s="149" t="s">
        <v>24</v>
      </c>
      <c r="D114" s="149"/>
      <c r="E114" s="150" t="str">
        <f t="shared" si="114"/>
        <v>6+</v>
      </c>
      <c r="F114" s="149" t="s">
        <v>109</v>
      </c>
      <c r="G114" s="230">
        <v>111</v>
      </c>
      <c r="H114" s="149" t="str">
        <f t="shared" si="115"/>
        <v>XXX350/111</v>
      </c>
      <c r="I114" s="151" t="s">
        <v>28</v>
      </c>
      <c r="J114" s="151" t="s">
        <v>27</v>
      </c>
      <c r="K114" s="153">
        <v>0.7895833333333333</v>
      </c>
      <c r="L114" s="154">
        <v>0.79166666666666663</v>
      </c>
      <c r="M114" s="149" t="s">
        <v>110</v>
      </c>
      <c r="N114" s="154">
        <v>0.82708333333333339</v>
      </c>
      <c r="O114" s="155" t="s">
        <v>90</v>
      </c>
      <c r="P114" s="162"/>
      <c r="Q114" s="156">
        <f t="shared" si="111"/>
        <v>3.5416666666666763E-2</v>
      </c>
      <c r="R114" s="156">
        <f t="shared" si="112"/>
        <v>2.0833333333333259E-3</v>
      </c>
      <c r="S114" s="156">
        <f t="shared" si="113"/>
        <v>3.7500000000000089E-2</v>
      </c>
      <c r="T114" s="156">
        <f t="shared" si="116"/>
        <v>6.9444444444444198E-4</v>
      </c>
      <c r="U114" s="149">
        <v>35.799999999999997</v>
      </c>
      <c r="V114" s="149">
        <f>INDEX('Počty dní'!L:P,MATCH(E114,'Počty dní'!N:N,0),4)</f>
        <v>112</v>
      </c>
      <c r="W114" s="157">
        <f t="shared" si="117"/>
        <v>4009.5999999999995</v>
      </c>
    </row>
    <row r="115" spans="1:27" s="137" customFormat="1" ht="15.75" thickBot="1" x14ac:dyDescent="0.3">
      <c r="A115" s="163" t="str">
        <f ca="1">CONCATENATE(INDIRECT("R[-3]C[0]",FALSE),"celkem")</f>
        <v>443celkem</v>
      </c>
      <c r="B115" s="164"/>
      <c r="C115" s="164" t="str">
        <f ca="1">INDIRECT("R[-1]C[12]",FALSE)</f>
        <v>Telč,,aut.nádr.</v>
      </c>
      <c r="D115" s="165"/>
      <c r="E115" s="164"/>
      <c r="F115" s="165"/>
      <c r="G115" s="231"/>
      <c r="H115" s="166"/>
      <c r="I115" s="167"/>
      <c r="J115" s="168" t="str">
        <f ca="1">INDIRECT("R[-2]C[0]",FALSE)</f>
        <v>V</v>
      </c>
      <c r="K115" s="169"/>
      <c r="L115" s="170"/>
      <c r="M115" s="171"/>
      <c r="N115" s="170"/>
      <c r="O115" s="172"/>
      <c r="P115" s="164"/>
      <c r="Q115" s="173">
        <f>SUM(Q111:Q114)</f>
        <v>0.14166666666666683</v>
      </c>
      <c r="R115" s="173">
        <f>SUM(R111:R114)</f>
        <v>1.1111111111111183E-2</v>
      </c>
      <c r="S115" s="173">
        <f>SUM(S111:S114)</f>
        <v>0.15277777777777801</v>
      </c>
      <c r="T115" s="173">
        <f>SUM(T111:T114)</f>
        <v>7.6388888888887507E-3</v>
      </c>
      <c r="U115" s="174">
        <f>SUM(U111:U114)</f>
        <v>143.19999999999999</v>
      </c>
      <c r="V115" s="175"/>
      <c r="W115" s="176">
        <f>SUM(W111:W114)</f>
        <v>16038.399999999998</v>
      </c>
      <c r="X115" s="135"/>
      <c r="Y115" s="135"/>
      <c r="Z115" s="135"/>
      <c r="AA115" s="135"/>
    </row>
    <row r="116" spans="1:27" s="137" customFormat="1" ht="15" x14ac:dyDescent="0.25">
      <c r="A116" s="177"/>
      <c r="B116" s="135"/>
      <c r="C116" s="135"/>
      <c r="D116" s="178"/>
      <c r="E116" s="135"/>
      <c r="F116" s="178"/>
      <c r="G116" s="228"/>
      <c r="H116" s="179"/>
      <c r="I116" s="180"/>
      <c r="J116" s="181"/>
      <c r="K116" s="182"/>
      <c r="L116" s="183"/>
      <c r="M116" s="136"/>
      <c r="N116" s="183"/>
      <c r="O116" s="184"/>
      <c r="P116" s="135"/>
      <c r="Q116" s="185"/>
      <c r="R116" s="185"/>
      <c r="S116" s="185"/>
      <c r="T116" s="185"/>
      <c r="U116" s="182"/>
      <c r="V116" s="135"/>
      <c r="W116" s="182"/>
      <c r="X116" s="135"/>
      <c r="Y116" s="135"/>
      <c r="Z116" s="135"/>
      <c r="AA116" s="135"/>
    </row>
    <row r="117" spans="1:27" ht="13.5" thickBot="1" x14ac:dyDescent="0.25"/>
    <row r="118" spans="1:27" x14ac:dyDescent="0.2">
      <c r="A118" s="138">
        <v>445</v>
      </c>
      <c r="B118" s="139">
        <v>4245</v>
      </c>
      <c r="C118" s="139" t="s">
        <v>24</v>
      </c>
      <c r="D118" s="139"/>
      <c r="E118" s="140" t="str">
        <f>CONCATENATE(C118,D118)</f>
        <v>6+</v>
      </c>
      <c r="F118" s="139" t="s">
        <v>109</v>
      </c>
      <c r="G118" s="229">
        <v>102</v>
      </c>
      <c r="H118" s="139" t="str">
        <f>CONCATENATE(F118,"/",G118)</f>
        <v>XXX350/102</v>
      </c>
      <c r="I118" s="141" t="s">
        <v>28</v>
      </c>
      <c r="J118" s="141" t="s">
        <v>28</v>
      </c>
      <c r="K118" s="143">
        <v>0.33333333333333331</v>
      </c>
      <c r="L118" s="144">
        <v>0.33680555555555558</v>
      </c>
      <c r="M118" s="145" t="s">
        <v>90</v>
      </c>
      <c r="N118" s="144">
        <v>0.37222222222222223</v>
      </c>
      <c r="O118" s="247" t="s">
        <v>110</v>
      </c>
      <c r="P118" s="139" t="str">
        <f t="shared" ref="P118:P122" si="118">IF(M119=O118,"OK","POZOR")</f>
        <v>OK</v>
      </c>
      <c r="Q118" s="146">
        <f t="shared" ref="Q118:Q122" si="119">IF(ISNUMBER(G118),N118-L118,IF(F118="přejezd",N118-L118,0))</f>
        <v>3.5416666666666652E-2</v>
      </c>
      <c r="R118" s="146">
        <f t="shared" ref="R118:R122" si="120">IF(ISNUMBER(G118),L118-K118,0)</f>
        <v>3.4722222222222654E-3</v>
      </c>
      <c r="S118" s="146">
        <f t="shared" ref="S118:S122" si="121">Q118+R118</f>
        <v>3.8888888888888917E-2</v>
      </c>
      <c r="T118" s="146"/>
      <c r="U118" s="139">
        <v>35.799999999999997</v>
      </c>
      <c r="V118" s="139">
        <f>INDEX('Počty dní'!L:P,MATCH(E118,'Počty dní'!N:N,0),4)</f>
        <v>112</v>
      </c>
      <c r="W118" s="147">
        <f>V118*U118</f>
        <v>4009.5999999999995</v>
      </c>
    </row>
    <row r="119" spans="1:27" x14ac:dyDescent="0.2">
      <c r="A119" s="148">
        <v>445</v>
      </c>
      <c r="B119" s="149">
        <v>4245</v>
      </c>
      <c r="C119" s="149" t="s">
        <v>24</v>
      </c>
      <c r="D119" s="149"/>
      <c r="E119" s="150" t="str">
        <f>CONCATENATE(C119,D119)</f>
        <v>6+</v>
      </c>
      <c r="F119" s="149" t="s">
        <v>109</v>
      </c>
      <c r="G119" s="230">
        <v>101</v>
      </c>
      <c r="H119" s="149" t="str">
        <f>CONCATENATE(F119,"/",G119)</f>
        <v>XXX350/101</v>
      </c>
      <c r="I119" s="151" t="s">
        <v>28</v>
      </c>
      <c r="J119" s="151" t="s">
        <v>28</v>
      </c>
      <c r="K119" s="153">
        <v>0.37291666666666662</v>
      </c>
      <c r="L119" s="154">
        <v>0.375</v>
      </c>
      <c r="M119" s="149" t="s">
        <v>110</v>
      </c>
      <c r="N119" s="154">
        <v>0.41041666666666665</v>
      </c>
      <c r="O119" s="155" t="s">
        <v>90</v>
      </c>
      <c r="P119" s="149" t="str">
        <f t="shared" ref="P119:P121" si="122">IF(M120=O119,"OK","POZOR")</f>
        <v>OK</v>
      </c>
      <c r="Q119" s="156">
        <f t="shared" ref="Q119:Q121" si="123">IF(ISNUMBER(G119),N119-L119,IF(F119="přejezd",N119-L119,0))</f>
        <v>3.5416666666666652E-2</v>
      </c>
      <c r="R119" s="156">
        <f t="shared" ref="R119:R121" si="124">IF(ISNUMBER(G119),L119-K119,0)</f>
        <v>2.0833333333333814E-3</v>
      </c>
      <c r="S119" s="156">
        <f t="shared" ref="S119:S121" si="125">Q119+R119</f>
        <v>3.7500000000000033E-2</v>
      </c>
      <c r="T119" s="156">
        <f t="shared" ref="T119:T121" si="126">K119-N118</f>
        <v>6.9444444444438647E-4</v>
      </c>
      <c r="U119" s="149">
        <v>35.799999999999997</v>
      </c>
      <c r="V119" s="149">
        <f>INDEX('Počty dní'!L:P,MATCH(E119,'Počty dní'!N:N,0),4)</f>
        <v>112</v>
      </c>
      <c r="W119" s="157">
        <f>V119*U119</f>
        <v>4009.5999999999995</v>
      </c>
    </row>
    <row r="120" spans="1:27" x14ac:dyDescent="0.2">
      <c r="A120" s="148">
        <v>445</v>
      </c>
      <c r="B120" s="149">
        <v>4245</v>
      </c>
      <c r="C120" s="149" t="s">
        <v>24</v>
      </c>
      <c r="D120" s="149"/>
      <c r="E120" s="150" t="str">
        <f>CONCATENATE(C120,D120)</f>
        <v>6+</v>
      </c>
      <c r="F120" s="149" t="s">
        <v>109</v>
      </c>
      <c r="G120" s="230">
        <v>108</v>
      </c>
      <c r="H120" s="149" t="str">
        <f>CONCATENATE(F120,"/",G120)</f>
        <v>XXX350/108</v>
      </c>
      <c r="I120" s="151" t="s">
        <v>28</v>
      </c>
      <c r="J120" s="151" t="s">
        <v>28</v>
      </c>
      <c r="K120" s="153">
        <v>0.58333333333333337</v>
      </c>
      <c r="L120" s="154">
        <v>0.58680555555555558</v>
      </c>
      <c r="M120" s="155" t="s">
        <v>90</v>
      </c>
      <c r="N120" s="154">
        <v>0.62222222222222223</v>
      </c>
      <c r="O120" s="248" t="s">
        <v>110</v>
      </c>
      <c r="P120" s="149" t="str">
        <f t="shared" si="122"/>
        <v>OK</v>
      </c>
      <c r="Q120" s="156">
        <f t="shared" si="123"/>
        <v>3.5416666666666652E-2</v>
      </c>
      <c r="R120" s="156">
        <f t="shared" si="124"/>
        <v>3.4722222222222099E-3</v>
      </c>
      <c r="S120" s="156">
        <f t="shared" si="125"/>
        <v>3.8888888888888862E-2</v>
      </c>
      <c r="T120" s="156">
        <f t="shared" si="126"/>
        <v>0.17291666666666672</v>
      </c>
      <c r="U120" s="149">
        <v>35.799999999999997</v>
      </c>
      <c r="V120" s="149">
        <f>INDEX('Počty dní'!L:P,MATCH(E120,'Počty dní'!N:N,0),4)</f>
        <v>112</v>
      </c>
      <c r="W120" s="157">
        <f>V120*U120</f>
        <v>4009.5999999999995</v>
      </c>
    </row>
    <row r="121" spans="1:27" x14ac:dyDescent="0.2">
      <c r="A121" s="148">
        <v>445</v>
      </c>
      <c r="B121" s="149">
        <v>4245</v>
      </c>
      <c r="C121" s="149" t="s">
        <v>24</v>
      </c>
      <c r="D121" s="149"/>
      <c r="E121" s="150" t="s">
        <v>24</v>
      </c>
      <c r="F121" s="149" t="s">
        <v>109</v>
      </c>
      <c r="G121" s="230">
        <v>107</v>
      </c>
      <c r="H121" s="149" t="str">
        <f>CONCATENATE(F121,"/",G121)</f>
        <v>XXX350/107</v>
      </c>
      <c r="I121" s="151" t="s">
        <v>28</v>
      </c>
      <c r="J121" s="151" t="s">
        <v>28</v>
      </c>
      <c r="K121" s="153">
        <v>0.62291666666666667</v>
      </c>
      <c r="L121" s="154">
        <v>0.625</v>
      </c>
      <c r="M121" s="155" t="s">
        <v>110</v>
      </c>
      <c r="N121" s="154">
        <v>0.66041666666666665</v>
      </c>
      <c r="O121" s="248" t="s">
        <v>90</v>
      </c>
      <c r="P121" s="149" t="str">
        <f t="shared" si="122"/>
        <v>OK</v>
      </c>
      <c r="Q121" s="156">
        <f t="shared" si="123"/>
        <v>3.5416666666666652E-2</v>
      </c>
      <c r="R121" s="156">
        <f t="shared" si="124"/>
        <v>2.0833333333333259E-3</v>
      </c>
      <c r="S121" s="156">
        <f t="shared" si="125"/>
        <v>3.7499999999999978E-2</v>
      </c>
      <c r="T121" s="156">
        <f t="shared" si="126"/>
        <v>6.9444444444444198E-4</v>
      </c>
      <c r="U121" s="149">
        <v>35.799999999999997</v>
      </c>
      <c r="V121" s="149">
        <f>INDEX('Počty dní'!L:P,MATCH(E121,'Počty dní'!N:N,0),4)</f>
        <v>112</v>
      </c>
      <c r="W121" s="157">
        <f>V121*U121</f>
        <v>4009.5999999999995</v>
      </c>
    </row>
    <row r="122" spans="1:27" x14ac:dyDescent="0.2">
      <c r="A122" s="148">
        <v>445</v>
      </c>
      <c r="B122" s="149">
        <v>4245</v>
      </c>
      <c r="C122" s="149" t="s">
        <v>23</v>
      </c>
      <c r="D122" s="149"/>
      <c r="E122" s="150" t="str">
        <f>CONCATENATE(C122,D122)</f>
        <v>+</v>
      </c>
      <c r="F122" s="149" t="s">
        <v>95</v>
      </c>
      <c r="G122" s="230">
        <v>102</v>
      </c>
      <c r="H122" s="149" t="str">
        <f>CONCATENATE(F122,"/",G122)</f>
        <v>XXX333/102</v>
      </c>
      <c r="I122" s="151" t="s">
        <v>28</v>
      </c>
      <c r="J122" s="151" t="s">
        <v>28</v>
      </c>
      <c r="K122" s="153">
        <v>0.67013888888888884</v>
      </c>
      <c r="L122" s="154">
        <v>0.67152777777777783</v>
      </c>
      <c r="M122" s="155" t="s">
        <v>90</v>
      </c>
      <c r="N122" s="154">
        <v>0.69791666666666663</v>
      </c>
      <c r="O122" s="248" t="s">
        <v>84</v>
      </c>
      <c r="P122" s="149" t="str">
        <f t="shared" si="118"/>
        <v>OK</v>
      </c>
      <c r="Q122" s="156">
        <f t="shared" si="119"/>
        <v>2.6388888888888795E-2</v>
      </c>
      <c r="R122" s="156">
        <f t="shared" si="120"/>
        <v>1.388888888888995E-3</v>
      </c>
      <c r="S122" s="156">
        <f t="shared" si="121"/>
        <v>2.777777777777779E-2</v>
      </c>
      <c r="T122" s="156">
        <f t="shared" ref="T122" si="127">K122-N121</f>
        <v>9.7222222222221877E-3</v>
      </c>
      <c r="U122" s="149">
        <v>25.1</v>
      </c>
      <c r="V122" s="149">
        <f>INDEX('Počty dní'!L:P,MATCH(E122,'Počty dní'!N:N,0),4)</f>
        <v>60</v>
      </c>
      <c r="W122" s="157">
        <f>V122*U122</f>
        <v>1506</v>
      </c>
    </row>
    <row r="123" spans="1:27" x14ac:dyDescent="0.2">
      <c r="A123" s="148">
        <v>445</v>
      </c>
      <c r="B123" s="149">
        <v>4245</v>
      </c>
      <c r="C123" s="149" t="s">
        <v>23</v>
      </c>
      <c r="D123" s="149"/>
      <c r="E123" s="150" t="str">
        <f t="shared" ref="E123:E124" si="128">CONCATENATE(C123,D123)</f>
        <v>+</v>
      </c>
      <c r="F123" s="149" t="s">
        <v>92</v>
      </c>
      <c r="G123" s="230">
        <v>101</v>
      </c>
      <c r="H123" s="149" t="str">
        <f t="shared" ref="H123:H125" si="129">CONCATENATE(F123,"/",G123)</f>
        <v>XXX335/101</v>
      </c>
      <c r="I123" s="151" t="s">
        <v>28</v>
      </c>
      <c r="J123" s="151" t="s">
        <v>28</v>
      </c>
      <c r="K123" s="153">
        <v>0.75</v>
      </c>
      <c r="L123" s="154">
        <v>0.75208333333333333</v>
      </c>
      <c r="M123" s="155" t="s">
        <v>84</v>
      </c>
      <c r="N123" s="154">
        <v>0.78055555555555556</v>
      </c>
      <c r="O123" s="248" t="s">
        <v>86</v>
      </c>
      <c r="P123" s="149" t="str">
        <f t="shared" ref="P123:P124" si="130">IF(M124=O123,"OK","POZOR")</f>
        <v>OK</v>
      </c>
      <c r="Q123" s="156">
        <f t="shared" ref="Q123:Q125" si="131">IF(ISNUMBER(G123),N123-L123,IF(F123="přejezd",N123-L123,0))</f>
        <v>2.8472222222222232E-2</v>
      </c>
      <c r="R123" s="156">
        <f t="shared" ref="R123:R125" si="132">IF(ISNUMBER(G123),L123-K123,0)</f>
        <v>2.0833333333333259E-3</v>
      </c>
      <c r="S123" s="156">
        <f t="shared" ref="S123:S125" si="133">Q123+R123</f>
        <v>3.0555555555555558E-2</v>
      </c>
      <c r="T123" s="156">
        <f t="shared" ref="T123:T125" si="134">K123-N122</f>
        <v>5.208333333333337E-2</v>
      </c>
      <c r="U123" s="149">
        <v>27.9</v>
      </c>
      <c r="V123" s="149">
        <f>INDEX('Počty dní'!L:P,MATCH(E123,'Počty dní'!N:N,0),4)</f>
        <v>60</v>
      </c>
      <c r="W123" s="157">
        <f t="shared" ref="W123:W125" si="135">V123*U123</f>
        <v>1674</v>
      </c>
    </row>
    <row r="124" spans="1:27" x14ac:dyDescent="0.2">
      <c r="A124" s="148">
        <v>445</v>
      </c>
      <c r="B124" s="149">
        <v>4245</v>
      </c>
      <c r="C124" s="149" t="s">
        <v>23</v>
      </c>
      <c r="D124" s="149"/>
      <c r="E124" s="150" t="str">
        <f t="shared" si="128"/>
        <v>+</v>
      </c>
      <c r="F124" s="149" t="s">
        <v>92</v>
      </c>
      <c r="G124" s="230">
        <v>102</v>
      </c>
      <c r="H124" s="149" t="str">
        <f t="shared" si="129"/>
        <v>XXX335/102</v>
      </c>
      <c r="I124" s="151" t="s">
        <v>28</v>
      </c>
      <c r="J124" s="151" t="s">
        <v>28</v>
      </c>
      <c r="K124" s="153">
        <v>0.79999999999999993</v>
      </c>
      <c r="L124" s="154">
        <v>0.80208333333333337</v>
      </c>
      <c r="M124" s="155" t="s">
        <v>86</v>
      </c>
      <c r="N124" s="154">
        <v>0.82847222222222217</v>
      </c>
      <c r="O124" s="248" t="s">
        <v>84</v>
      </c>
      <c r="P124" s="149" t="str">
        <f t="shared" si="130"/>
        <v>OK</v>
      </c>
      <c r="Q124" s="156">
        <f t="shared" si="131"/>
        <v>2.6388888888888795E-2</v>
      </c>
      <c r="R124" s="156">
        <f t="shared" si="132"/>
        <v>2.083333333333437E-3</v>
      </c>
      <c r="S124" s="156">
        <f t="shared" si="133"/>
        <v>2.8472222222222232E-2</v>
      </c>
      <c r="T124" s="156">
        <f t="shared" si="134"/>
        <v>1.9444444444444375E-2</v>
      </c>
      <c r="U124" s="149">
        <v>27.9</v>
      </c>
      <c r="V124" s="149">
        <f>INDEX('Počty dní'!L:P,MATCH(E124,'Počty dní'!N:N,0),4)</f>
        <v>60</v>
      </c>
      <c r="W124" s="157">
        <f t="shared" si="135"/>
        <v>1674</v>
      </c>
    </row>
    <row r="125" spans="1:27" ht="13.5" thickBot="1" x14ac:dyDescent="0.25">
      <c r="A125" s="148">
        <v>445</v>
      </c>
      <c r="B125" s="149">
        <v>4245</v>
      </c>
      <c r="C125" s="149" t="s">
        <v>23</v>
      </c>
      <c r="D125" s="149"/>
      <c r="E125" s="150" t="str">
        <f t="shared" ref="E125" si="136">CONCATENATE(C125,D125)</f>
        <v>+</v>
      </c>
      <c r="F125" s="149" t="s">
        <v>33</v>
      </c>
      <c r="G125" s="230"/>
      <c r="H125" s="149" t="str">
        <f t="shared" si="129"/>
        <v>přejezd/</v>
      </c>
      <c r="I125" s="151" t="s">
        <v>28</v>
      </c>
      <c r="J125" s="151" t="s">
        <v>28</v>
      </c>
      <c r="K125" s="153">
        <v>0.82847222222222217</v>
      </c>
      <c r="L125" s="154">
        <v>0.82847222222222217</v>
      </c>
      <c r="M125" s="155" t="s">
        <v>84</v>
      </c>
      <c r="N125" s="154">
        <v>0.84375</v>
      </c>
      <c r="O125" s="248" t="s">
        <v>90</v>
      </c>
      <c r="P125" s="149"/>
      <c r="Q125" s="156">
        <f t="shared" si="131"/>
        <v>1.5277777777777835E-2</v>
      </c>
      <c r="R125" s="156">
        <f t="shared" si="132"/>
        <v>0</v>
      </c>
      <c r="S125" s="156">
        <f t="shared" si="133"/>
        <v>1.5277777777777835E-2</v>
      </c>
      <c r="T125" s="156">
        <f t="shared" si="134"/>
        <v>0</v>
      </c>
      <c r="U125" s="149">
        <v>0</v>
      </c>
      <c r="V125" s="149"/>
      <c r="W125" s="157">
        <f t="shared" si="135"/>
        <v>0</v>
      </c>
    </row>
    <row r="126" spans="1:27" s="137" customFormat="1" ht="15.75" thickBot="1" x14ac:dyDescent="0.3">
      <c r="A126" s="163" t="str">
        <f ca="1">CONCATENATE(INDIRECT("R[-3]C[0]",FALSE),"celkem")</f>
        <v>445celkem</v>
      </c>
      <c r="B126" s="164"/>
      <c r="C126" s="164" t="str">
        <f ca="1">INDIRECT("R[-1]C[12]",FALSE)</f>
        <v>Telč,,aut.nádr.</v>
      </c>
      <c r="D126" s="165"/>
      <c r="E126" s="164"/>
      <c r="F126" s="165"/>
      <c r="G126" s="231"/>
      <c r="H126" s="166"/>
      <c r="I126" s="167"/>
      <c r="J126" s="168" t="str">
        <f ca="1">INDIRECT("R[-2]C[0]",FALSE)</f>
        <v>S</v>
      </c>
      <c r="K126" s="169"/>
      <c r="L126" s="170"/>
      <c r="M126" s="171"/>
      <c r="N126" s="170"/>
      <c r="O126" s="172"/>
      <c r="P126" s="164"/>
      <c r="Q126" s="173">
        <f>SUM(Q118:Q125)</f>
        <v>0.23819444444444426</v>
      </c>
      <c r="R126" s="173">
        <f t="shared" ref="R126:T126" si="137">SUM(R118:R125)</f>
        <v>1.6666666666666941E-2</v>
      </c>
      <c r="S126" s="173">
        <f t="shared" si="137"/>
        <v>0.2548611111111112</v>
      </c>
      <c r="T126" s="173">
        <f t="shared" si="137"/>
        <v>0.25555555555555548</v>
      </c>
      <c r="U126" s="174">
        <f>SUM(U118:U125)</f>
        <v>224.1</v>
      </c>
      <c r="V126" s="175"/>
      <c r="W126" s="176">
        <f>SUM(W118:W125)</f>
        <v>20892.399999999998</v>
      </c>
      <c r="X126" s="135"/>
      <c r="Y126" s="135"/>
      <c r="Z126" s="135"/>
      <c r="AA126" s="135"/>
    </row>
    <row r="127" spans="1:27" s="137" customFormat="1" ht="15" x14ac:dyDescent="0.25">
      <c r="A127" s="177"/>
      <c r="B127" s="135"/>
      <c r="C127" s="135"/>
      <c r="D127" s="178"/>
      <c r="E127" s="135"/>
      <c r="F127" s="178"/>
      <c r="G127" s="228"/>
      <c r="H127" s="179"/>
      <c r="I127" s="180"/>
      <c r="J127" s="181"/>
      <c r="K127" s="182"/>
      <c r="L127" s="183"/>
      <c r="M127" s="136"/>
      <c r="N127" s="183"/>
      <c r="O127" s="184"/>
      <c r="P127" s="135"/>
      <c r="Q127" s="185"/>
      <c r="R127" s="185"/>
      <c r="S127" s="185"/>
      <c r="T127" s="185"/>
      <c r="U127" s="182"/>
      <c r="V127" s="135"/>
      <c r="W127" s="182"/>
      <c r="X127" s="135"/>
      <c r="Y127" s="135"/>
      <c r="Z127" s="135"/>
      <c r="AA127" s="135"/>
    </row>
    <row r="128" spans="1:27" ht="13.5" thickBot="1" x14ac:dyDescent="0.25"/>
    <row r="129" spans="1:27" x14ac:dyDescent="0.2">
      <c r="A129" s="138">
        <v>446</v>
      </c>
      <c r="B129" s="139">
        <v>4246</v>
      </c>
      <c r="C129" s="139" t="s">
        <v>24</v>
      </c>
      <c r="D129" s="139"/>
      <c r="E129" s="140" t="str">
        <f>CONCATENATE(C129,D129)</f>
        <v>6+</v>
      </c>
      <c r="F129" s="139" t="s">
        <v>103</v>
      </c>
      <c r="G129" s="229">
        <v>102</v>
      </c>
      <c r="H129" s="139" t="str">
        <f>CONCATENATE(F129,"/",G129)</f>
        <v>XXX340/102</v>
      </c>
      <c r="I129" s="141" t="s">
        <v>28</v>
      </c>
      <c r="J129" s="141" t="s">
        <v>27</v>
      </c>
      <c r="K129" s="143">
        <v>0.33124999999999999</v>
      </c>
      <c r="L129" s="144">
        <v>0.33333333333333331</v>
      </c>
      <c r="M129" s="144" t="s">
        <v>104</v>
      </c>
      <c r="N129" s="144">
        <v>0.35138888888888892</v>
      </c>
      <c r="O129" s="145" t="s">
        <v>90</v>
      </c>
      <c r="P129" s="139" t="str">
        <f t="shared" ref="P129:P133" si="138">IF(M130=O129,"OK","POZOR")</f>
        <v>OK</v>
      </c>
      <c r="Q129" s="146">
        <f t="shared" ref="Q129:Q134" si="139">IF(ISNUMBER(G129),N129-L129,IF(F129="přejezd",N129-L129,0))</f>
        <v>1.8055555555555602E-2</v>
      </c>
      <c r="R129" s="146">
        <f t="shared" ref="R129:R134" si="140">IF(ISNUMBER(G129),L129-K129,0)</f>
        <v>2.0833333333333259E-3</v>
      </c>
      <c r="S129" s="146">
        <f t="shared" ref="S129:S134" si="141">Q129+R129</f>
        <v>2.0138888888888928E-2</v>
      </c>
      <c r="T129" s="146"/>
      <c r="U129" s="139">
        <v>17.100000000000001</v>
      </c>
      <c r="V129" s="139">
        <f>INDEX('Počty dní'!L:P,MATCH(E129,'Počty dní'!N:N,0),4)</f>
        <v>112</v>
      </c>
      <c r="W129" s="147">
        <f>V129*U129</f>
        <v>1915.2000000000003</v>
      </c>
    </row>
    <row r="130" spans="1:27" x14ac:dyDescent="0.2">
      <c r="A130" s="148">
        <v>446</v>
      </c>
      <c r="B130" s="149">
        <v>4246</v>
      </c>
      <c r="C130" s="149" t="s">
        <v>24</v>
      </c>
      <c r="D130" s="149"/>
      <c r="E130" s="150" t="str">
        <f>CONCATENATE(C130,D130)</f>
        <v>6+</v>
      </c>
      <c r="F130" s="149" t="s">
        <v>109</v>
      </c>
      <c r="G130" s="230">
        <v>104</v>
      </c>
      <c r="H130" s="149" t="str">
        <f>CONCATENATE(F130,"/",G130)</f>
        <v>XXX350/104</v>
      </c>
      <c r="I130" s="151" t="s">
        <v>28</v>
      </c>
      <c r="J130" s="151" t="s">
        <v>27</v>
      </c>
      <c r="K130" s="153">
        <v>0.41666666666666669</v>
      </c>
      <c r="L130" s="154">
        <v>0.4201388888888889</v>
      </c>
      <c r="M130" s="155" t="s">
        <v>90</v>
      </c>
      <c r="N130" s="154">
        <v>0.45555555555555555</v>
      </c>
      <c r="O130" s="248" t="s">
        <v>110</v>
      </c>
      <c r="P130" s="149" t="str">
        <f t="shared" si="138"/>
        <v>OK</v>
      </c>
      <c r="Q130" s="156">
        <f t="shared" si="139"/>
        <v>3.5416666666666652E-2</v>
      </c>
      <c r="R130" s="156">
        <f t="shared" si="140"/>
        <v>3.4722222222222099E-3</v>
      </c>
      <c r="S130" s="156">
        <f t="shared" si="141"/>
        <v>3.8888888888888862E-2</v>
      </c>
      <c r="T130" s="156">
        <f t="shared" ref="T130:T134" si="142">K130-N129</f>
        <v>6.5277777777777768E-2</v>
      </c>
      <c r="U130" s="149">
        <v>35.799999999999997</v>
      </c>
      <c r="V130" s="149">
        <f>INDEX('Počty dní'!L:P,MATCH(E130,'Počty dní'!N:N,0),4)</f>
        <v>112</v>
      </c>
      <c r="W130" s="157">
        <f>V130*U130</f>
        <v>4009.5999999999995</v>
      </c>
    </row>
    <row r="131" spans="1:27" x14ac:dyDescent="0.2">
      <c r="A131" s="148">
        <v>446</v>
      </c>
      <c r="B131" s="149">
        <v>4246</v>
      </c>
      <c r="C131" s="149" t="s">
        <v>24</v>
      </c>
      <c r="D131" s="149"/>
      <c r="E131" s="150" t="str">
        <f>CONCATENATE(C131,D131)</f>
        <v>6+</v>
      </c>
      <c r="F131" s="149" t="s">
        <v>109</v>
      </c>
      <c r="G131" s="230">
        <v>103</v>
      </c>
      <c r="H131" s="149" t="str">
        <f>CONCATENATE(F131,"/",G131)</f>
        <v>XXX350/103</v>
      </c>
      <c r="I131" s="151" t="s">
        <v>28</v>
      </c>
      <c r="J131" s="151" t="s">
        <v>27</v>
      </c>
      <c r="K131" s="153">
        <v>0.45624999999999999</v>
      </c>
      <c r="L131" s="154">
        <v>0.45833333333333331</v>
      </c>
      <c r="M131" s="149" t="s">
        <v>110</v>
      </c>
      <c r="N131" s="154">
        <v>0.49374999999999997</v>
      </c>
      <c r="O131" s="155" t="s">
        <v>90</v>
      </c>
      <c r="P131" s="149" t="str">
        <f t="shared" si="138"/>
        <v>OK</v>
      </c>
      <c r="Q131" s="156">
        <f t="shared" si="139"/>
        <v>3.5416666666666652E-2</v>
      </c>
      <c r="R131" s="156">
        <f t="shared" si="140"/>
        <v>2.0833333333333259E-3</v>
      </c>
      <c r="S131" s="156">
        <f t="shared" si="141"/>
        <v>3.7499999999999978E-2</v>
      </c>
      <c r="T131" s="156">
        <f t="shared" si="142"/>
        <v>6.9444444444444198E-4</v>
      </c>
      <c r="U131" s="149">
        <v>35.799999999999997</v>
      </c>
      <c r="V131" s="149">
        <f>INDEX('Počty dní'!L:P,MATCH(E131,'Počty dní'!N:N,0),4)</f>
        <v>112</v>
      </c>
      <c r="W131" s="157">
        <f>V131*U131</f>
        <v>4009.5999999999995</v>
      </c>
    </row>
    <row r="132" spans="1:27" x14ac:dyDescent="0.2">
      <c r="A132" s="148">
        <v>446</v>
      </c>
      <c r="B132" s="149">
        <v>4246</v>
      </c>
      <c r="C132" s="149" t="s">
        <v>24</v>
      </c>
      <c r="D132" s="149"/>
      <c r="E132" s="150" t="str">
        <f t="shared" ref="E132:E134" si="143">CONCATENATE(C132,D132)</f>
        <v>6+</v>
      </c>
      <c r="F132" s="149" t="s">
        <v>103</v>
      </c>
      <c r="G132" s="230">
        <v>103</v>
      </c>
      <c r="H132" s="149" t="str">
        <f t="shared" ref="H132:H134" si="144">CONCATENATE(F132,"/",G132)</f>
        <v>XXX340/103</v>
      </c>
      <c r="I132" s="151" t="s">
        <v>28</v>
      </c>
      <c r="J132" s="151" t="s">
        <v>27</v>
      </c>
      <c r="K132" s="153">
        <v>0.56458333333333333</v>
      </c>
      <c r="L132" s="154">
        <v>0.56805555555555554</v>
      </c>
      <c r="M132" s="154" t="s">
        <v>90</v>
      </c>
      <c r="N132" s="154">
        <v>0.58611111111111114</v>
      </c>
      <c r="O132" s="209" t="s">
        <v>104</v>
      </c>
      <c r="P132" s="149" t="str">
        <f t="shared" si="138"/>
        <v>OK</v>
      </c>
      <c r="Q132" s="156">
        <f t="shared" si="139"/>
        <v>1.8055555555555602E-2</v>
      </c>
      <c r="R132" s="156">
        <f t="shared" si="140"/>
        <v>3.4722222222222099E-3</v>
      </c>
      <c r="S132" s="156">
        <f t="shared" si="141"/>
        <v>2.1527777777777812E-2</v>
      </c>
      <c r="T132" s="156">
        <f t="shared" si="142"/>
        <v>7.0833333333333359E-2</v>
      </c>
      <c r="U132" s="149">
        <v>17.100000000000001</v>
      </c>
      <c r="V132" s="149">
        <f>INDEX('Počty dní'!L:P,MATCH(E132,'Počty dní'!N:N,0),4)</f>
        <v>112</v>
      </c>
      <c r="W132" s="157">
        <f t="shared" ref="W132:W134" si="145">V132*U132</f>
        <v>1915.2000000000003</v>
      </c>
    </row>
    <row r="133" spans="1:27" x14ac:dyDescent="0.2">
      <c r="A133" s="148">
        <v>446</v>
      </c>
      <c r="B133" s="149">
        <v>4246</v>
      </c>
      <c r="C133" s="149" t="s">
        <v>24</v>
      </c>
      <c r="D133" s="149"/>
      <c r="E133" s="150" t="str">
        <f>CONCATENATE(C133,D133)</f>
        <v>6+</v>
      </c>
      <c r="F133" s="149" t="s">
        <v>103</v>
      </c>
      <c r="G133" s="230">
        <v>106</v>
      </c>
      <c r="H133" s="149" t="str">
        <f>CONCATENATE(F133,"/",G133)</f>
        <v>XXX340/106</v>
      </c>
      <c r="I133" s="151" t="s">
        <v>28</v>
      </c>
      <c r="J133" s="151" t="s">
        <v>27</v>
      </c>
      <c r="K133" s="153">
        <v>0.6645833333333333</v>
      </c>
      <c r="L133" s="154">
        <v>0.66666666666666663</v>
      </c>
      <c r="M133" s="154" t="s">
        <v>104</v>
      </c>
      <c r="N133" s="154">
        <v>0.68472222222222223</v>
      </c>
      <c r="O133" s="155" t="s">
        <v>90</v>
      </c>
      <c r="P133" s="149" t="str">
        <f t="shared" si="138"/>
        <v>OK</v>
      </c>
      <c r="Q133" s="156">
        <f t="shared" si="139"/>
        <v>1.8055555555555602E-2</v>
      </c>
      <c r="R133" s="156">
        <f t="shared" si="140"/>
        <v>2.0833333333333259E-3</v>
      </c>
      <c r="S133" s="156">
        <f t="shared" si="141"/>
        <v>2.0138888888888928E-2</v>
      </c>
      <c r="T133" s="156">
        <f t="shared" si="142"/>
        <v>7.8472222222222165E-2</v>
      </c>
      <c r="U133" s="149">
        <v>17.100000000000001</v>
      </c>
      <c r="V133" s="149">
        <f>INDEX('Počty dní'!L:P,MATCH(E133,'Počty dní'!N:N,0),4)</f>
        <v>112</v>
      </c>
      <c r="W133" s="157">
        <f>V133*U133</f>
        <v>1915.2000000000003</v>
      </c>
    </row>
    <row r="134" spans="1:27" ht="13.5" thickBot="1" x14ac:dyDescent="0.25">
      <c r="A134" s="148">
        <v>446</v>
      </c>
      <c r="B134" s="149">
        <v>4246</v>
      </c>
      <c r="C134" s="149" t="s">
        <v>24</v>
      </c>
      <c r="D134" s="149"/>
      <c r="E134" s="150" t="str">
        <f t="shared" si="143"/>
        <v>6+</v>
      </c>
      <c r="F134" s="149" t="s">
        <v>103</v>
      </c>
      <c r="G134" s="230">
        <v>107</v>
      </c>
      <c r="H134" s="149" t="str">
        <f t="shared" si="144"/>
        <v>XXX340/107</v>
      </c>
      <c r="I134" s="151" t="s">
        <v>28</v>
      </c>
      <c r="J134" s="151" t="s">
        <v>27</v>
      </c>
      <c r="K134" s="153">
        <v>0.73125000000000007</v>
      </c>
      <c r="L134" s="154">
        <v>0.73472222222222217</v>
      </c>
      <c r="M134" s="154" t="s">
        <v>90</v>
      </c>
      <c r="N134" s="154">
        <v>0.75277777777777777</v>
      </c>
      <c r="O134" s="209" t="s">
        <v>104</v>
      </c>
      <c r="P134" s="162"/>
      <c r="Q134" s="156">
        <f t="shared" si="139"/>
        <v>1.8055555555555602E-2</v>
      </c>
      <c r="R134" s="156">
        <f t="shared" si="140"/>
        <v>3.4722222222220989E-3</v>
      </c>
      <c r="S134" s="156">
        <f t="shared" si="141"/>
        <v>2.1527777777777701E-2</v>
      </c>
      <c r="T134" s="156">
        <f t="shared" si="142"/>
        <v>4.6527777777777835E-2</v>
      </c>
      <c r="U134" s="149">
        <v>17.100000000000001</v>
      </c>
      <c r="V134" s="149">
        <f>INDEX('Počty dní'!L:P,MATCH(E134,'Počty dní'!N:N,0),4)</f>
        <v>112</v>
      </c>
      <c r="W134" s="157">
        <f t="shared" si="145"/>
        <v>1915.2000000000003</v>
      </c>
    </row>
    <row r="135" spans="1:27" s="137" customFormat="1" ht="15.75" thickBot="1" x14ac:dyDescent="0.3">
      <c r="A135" s="163" t="str">
        <f ca="1">CONCATENATE(INDIRECT("R[-3]C[0]",FALSE),"celkem")</f>
        <v>446celkem</v>
      </c>
      <c r="B135" s="164"/>
      <c r="C135" s="164" t="str">
        <f ca="1">INDIRECT("R[-1]C[12]",FALSE)</f>
        <v>Studená,,ul.1.máje aut.st.</v>
      </c>
      <c r="D135" s="165"/>
      <c r="E135" s="164"/>
      <c r="F135" s="165"/>
      <c r="G135" s="231"/>
      <c r="H135" s="166"/>
      <c r="I135" s="167"/>
      <c r="J135" s="168" t="str">
        <f ca="1">INDIRECT("R[-2]C[0]",FALSE)</f>
        <v>V</v>
      </c>
      <c r="K135" s="169"/>
      <c r="L135" s="170"/>
      <c r="M135" s="171"/>
      <c r="N135" s="170"/>
      <c r="O135" s="172"/>
      <c r="P135" s="164"/>
      <c r="Q135" s="173">
        <f>SUM(Q129:Q134)</f>
        <v>0.14305555555555571</v>
      </c>
      <c r="R135" s="173">
        <f t="shared" ref="R135:T135" si="146">SUM(R129:R134)</f>
        <v>1.6666666666666496E-2</v>
      </c>
      <c r="S135" s="173">
        <f t="shared" si="146"/>
        <v>0.15972222222222221</v>
      </c>
      <c r="T135" s="173">
        <f t="shared" si="146"/>
        <v>0.26180555555555557</v>
      </c>
      <c r="U135" s="174">
        <f>SUM(U129:U134)</f>
        <v>139.99999999999997</v>
      </c>
      <c r="V135" s="175"/>
      <c r="W135" s="176">
        <f>SUM(W129:W134)</f>
        <v>15680</v>
      </c>
      <c r="X135" s="135"/>
      <c r="Y135" s="135"/>
      <c r="Z135" s="135"/>
      <c r="AA135" s="135"/>
    </row>
    <row r="136" spans="1:27" x14ac:dyDescent="0.2">
      <c r="A136" s="135" t="s">
        <v>151</v>
      </c>
      <c r="E136" s="210"/>
      <c r="I136" s="136"/>
      <c r="J136" s="136"/>
      <c r="K136" s="211"/>
      <c r="L136" s="187"/>
      <c r="M136" s="242"/>
      <c r="N136" s="187"/>
      <c r="O136" s="188"/>
      <c r="Q136" s="212"/>
      <c r="R136" s="212"/>
      <c r="S136" s="212"/>
      <c r="T136" s="212"/>
    </row>
    <row r="137" spans="1:27" x14ac:dyDescent="0.2">
      <c r="E137" s="210"/>
      <c r="I137" s="136"/>
      <c r="J137" s="136"/>
      <c r="K137" s="211"/>
      <c r="L137" s="187"/>
      <c r="M137" s="242"/>
      <c r="N137" s="187"/>
      <c r="O137" s="188"/>
      <c r="Q137" s="212"/>
      <c r="R137" s="212"/>
      <c r="S137" s="212"/>
      <c r="T137" s="212"/>
    </row>
    <row r="139" spans="1:27" s="137" customFormat="1" ht="15" x14ac:dyDescent="0.25">
      <c r="A139" s="135" t="s">
        <v>150</v>
      </c>
      <c r="B139" s="135"/>
      <c r="C139" s="135"/>
      <c r="D139" s="135"/>
      <c r="E139" s="135"/>
      <c r="F139" s="135"/>
      <c r="G139" s="228"/>
      <c r="H139" s="135"/>
      <c r="I139" s="189"/>
      <c r="J139" s="178"/>
      <c r="K139" s="136"/>
      <c r="L139" s="135"/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</row>
    <row r="140" spans="1:27" s="137" customFormat="1" ht="15" x14ac:dyDescent="0.25">
      <c r="A140" s="135" t="str">
        <f>CONCATENATE(B140,"celkem")</f>
        <v>401celkem</v>
      </c>
      <c r="B140" s="135">
        <v>401</v>
      </c>
      <c r="C140" s="135"/>
      <c r="D140" s="135"/>
      <c r="E140" s="135"/>
      <c r="F140" s="135"/>
      <c r="G140" s="228"/>
      <c r="H140" s="135"/>
      <c r="I140" s="189"/>
      <c r="J140" s="178"/>
      <c r="K140" s="136"/>
      <c r="L140" s="135"/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</row>
    <row r="141" spans="1:27" s="137" customFormat="1" ht="15" x14ac:dyDescent="0.25">
      <c r="A141" s="135" t="str">
        <f t="shared" ref="A141:A177" si="147">CONCATENATE(B141,"celkem")</f>
        <v>402celkem</v>
      </c>
      <c r="B141" s="135">
        <v>402</v>
      </c>
      <c r="C141" s="135"/>
      <c r="D141" s="135"/>
      <c r="E141" s="135"/>
      <c r="F141" s="135"/>
      <c r="G141" s="228"/>
      <c r="H141" s="135"/>
      <c r="I141" s="189"/>
      <c r="J141" s="178"/>
      <c r="K141" s="136"/>
      <c r="L141" s="135"/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</row>
    <row r="142" spans="1:27" s="137" customFormat="1" ht="15" x14ac:dyDescent="0.25">
      <c r="A142" s="135" t="str">
        <f t="shared" si="147"/>
        <v>403celkem</v>
      </c>
      <c r="B142" s="135">
        <v>403</v>
      </c>
      <c r="C142" s="135"/>
      <c r="D142" s="135"/>
      <c r="E142" s="135"/>
      <c r="F142" s="135"/>
      <c r="G142" s="228"/>
      <c r="H142" s="135"/>
      <c r="I142" s="189"/>
      <c r="J142" s="178"/>
      <c r="K142" s="136"/>
      <c r="L142" s="135"/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</row>
    <row r="143" spans="1:27" s="137" customFormat="1" ht="15" x14ac:dyDescent="0.25">
      <c r="A143" s="135" t="str">
        <f t="shared" si="147"/>
        <v>406celkem</v>
      </c>
      <c r="B143" s="135">
        <v>406</v>
      </c>
      <c r="C143" s="135"/>
      <c r="D143" s="135"/>
      <c r="E143" s="135"/>
      <c r="F143" s="135"/>
      <c r="G143" s="228"/>
      <c r="H143" s="135"/>
      <c r="I143" s="189"/>
      <c r="J143" s="178"/>
      <c r="K143" s="136"/>
      <c r="L143" s="135"/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</row>
    <row r="144" spans="1:27" x14ac:dyDescent="0.2">
      <c r="A144" s="135" t="str">
        <f t="shared" si="147"/>
        <v>407celkem</v>
      </c>
      <c r="B144" s="135">
        <v>407</v>
      </c>
    </row>
    <row r="145" spans="1:2" x14ac:dyDescent="0.2">
      <c r="A145" s="135" t="str">
        <f t="shared" si="147"/>
        <v>408celkem</v>
      </c>
      <c r="B145" s="135">
        <v>408</v>
      </c>
    </row>
    <row r="146" spans="1:2" x14ac:dyDescent="0.2">
      <c r="A146" s="135" t="str">
        <f t="shared" si="147"/>
        <v>409celkem</v>
      </c>
      <c r="B146" s="135">
        <v>409</v>
      </c>
    </row>
    <row r="147" spans="1:2" x14ac:dyDescent="0.2">
      <c r="A147" s="135" t="str">
        <f t="shared" si="147"/>
        <v>410celkem</v>
      </c>
      <c r="B147" s="135">
        <v>410</v>
      </c>
    </row>
    <row r="148" spans="1:2" x14ac:dyDescent="0.2">
      <c r="A148" s="135" t="str">
        <f t="shared" si="147"/>
        <v>411celkem</v>
      </c>
      <c r="B148" s="135">
        <v>411</v>
      </c>
    </row>
    <row r="149" spans="1:2" x14ac:dyDescent="0.2">
      <c r="A149" s="135" t="str">
        <f t="shared" si="147"/>
        <v>413celkem</v>
      </c>
      <c r="B149" s="135">
        <v>413</v>
      </c>
    </row>
    <row r="150" spans="1:2" x14ac:dyDescent="0.2">
      <c r="A150" s="135" t="str">
        <f t="shared" si="147"/>
        <v>414celkem</v>
      </c>
      <c r="B150" s="135">
        <v>414</v>
      </c>
    </row>
    <row r="151" spans="1:2" x14ac:dyDescent="0.2">
      <c r="A151" s="135" t="str">
        <f t="shared" ref="A151:A152" si="148">CONCATENATE(B151,"celkem")</f>
        <v>415celkem</v>
      </c>
      <c r="B151" s="135">
        <v>415</v>
      </c>
    </row>
    <row r="152" spans="1:2" x14ac:dyDescent="0.2">
      <c r="A152" s="135" t="str">
        <f t="shared" si="148"/>
        <v>416celkem</v>
      </c>
      <c r="B152" s="135">
        <v>416</v>
      </c>
    </row>
    <row r="153" spans="1:2" x14ac:dyDescent="0.2">
      <c r="A153" s="135" t="str">
        <f t="shared" si="147"/>
        <v>417celkem</v>
      </c>
      <c r="B153" s="135">
        <v>417</v>
      </c>
    </row>
    <row r="154" spans="1:2" x14ac:dyDescent="0.2">
      <c r="A154" s="135" t="str">
        <f t="shared" si="147"/>
        <v>418celkem</v>
      </c>
      <c r="B154" s="135">
        <v>418</v>
      </c>
    </row>
    <row r="155" spans="1:2" x14ac:dyDescent="0.2">
      <c r="A155" s="135" t="str">
        <f t="shared" si="147"/>
        <v>419celkem</v>
      </c>
      <c r="B155" s="135">
        <v>419</v>
      </c>
    </row>
    <row r="156" spans="1:2" x14ac:dyDescent="0.2">
      <c r="A156" s="135" t="str">
        <f t="shared" si="147"/>
        <v>421celkem</v>
      </c>
      <c r="B156" s="135">
        <v>421</v>
      </c>
    </row>
    <row r="157" spans="1:2" x14ac:dyDescent="0.2">
      <c r="A157" s="135" t="str">
        <f t="shared" si="147"/>
        <v>422celkem</v>
      </c>
      <c r="B157" s="135">
        <v>422</v>
      </c>
    </row>
    <row r="158" spans="1:2" x14ac:dyDescent="0.2">
      <c r="A158" s="135" t="str">
        <f t="shared" si="147"/>
        <v>424celkem</v>
      </c>
      <c r="B158" s="135">
        <v>424</v>
      </c>
    </row>
    <row r="159" spans="1:2" x14ac:dyDescent="0.2">
      <c r="A159" s="135" t="str">
        <f t="shared" si="147"/>
        <v>425celkem</v>
      </c>
      <c r="B159" s="135">
        <v>425</v>
      </c>
    </row>
    <row r="160" spans="1:2" x14ac:dyDescent="0.2">
      <c r="A160" s="135" t="str">
        <f t="shared" si="147"/>
        <v>426celkem</v>
      </c>
      <c r="B160" s="135">
        <v>426</v>
      </c>
    </row>
    <row r="161" spans="1:2" x14ac:dyDescent="0.2">
      <c r="A161" s="135" t="str">
        <f t="shared" si="147"/>
        <v>427celkem</v>
      </c>
      <c r="B161" s="135">
        <v>427</v>
      </c>
    </row>
    <row r="162" spans="1:2" x14ac:dyDescent="0.2">
      <c r="A162" s="135" t="str">
        <f t="shared" si="147"/>
        <v>428celkem</v>
      </c>
      <c r="B162" s="135">
        <v>428</v>
      </c>
    </row>
    <row r="163" spans="1:2" x14ac:dyDescent="0.2">
      <c r="A163" s="135" t="str">
        <f t="shared" si="147"/>
        <v>429celkem</v>
      </c>
      <c r="B163" s="135">
        <v>429</v>
      </c>
    </row>
    <row r="164" spans="1:2" x14ac:dyDescent="0.2">
      <c r="A164" s="135" t="str">
        <f t="shared" si="147"/>
        <v>430celkem</v>
      </c>
      <c r="B164" s="135">
        <v>430</v>
      </c>
    </row>
    <row r="165" spans="1:2" x14ac:dyDescent="0.2">
      <c r="A165" s="135" t="str">
        <f t="shared" si="147"/>
        <v>431celkem</v>
      </c>
      <c r="B165" s="135">
        <v>431</v>
      </c>
    </row>
    <row r="166" spans="1:2" x14ac:dyDescent="0.2">
      <c r="A166" s="135" t="str">
        <f t="shared" si="147"/>
        <v>432celkem</v>
      </c>
      <c r="B166" s="135">
        <v>432</v>
      </c>
    </row>
    <row r="167" spans="1:2" x14ac:dyDescent="0.2">
      <c r="A167" s="135" t="str">
        <f t="shared" si="147"/>
        <v>433celkem</v>
      </c>
      <c r="B167" s="135">
        <v>433</v>
      </c>
    </row>
    <row r="168" spans="1:2" x14ac:dyDescent="0.2">
      <c r="A168" s="135" t="str">
        <f t="shared" si="147"/>
        <v>435celkem</v>
      </c>
      <c r="B168" s="135">
        <v>435</v>
      </c>
    </row>
    <row r="169" spans="1:2" x14ac:dyDescent="0.2">
      <c r="A169" s="135" t="str">
        <f t="shared" si="147"/>
        <v>436celkem</v>
      </c>
      <c r="B169" s="135">
        <v>436</v>
      </c>
    </row>
    <row r="170" spans="1:2" x14ac:dyDescent="0.2">
      <c r="A170" s="135" t="str">
        <f t="shared" si="147"/>
        <v>438celkem</v>
      </c>
      <c r="B170" s="135">
        <v>438</v>
      </c>
    </row>
    <row r="171" spans="1:2" x14ac:dyDescent="0.2">
      <c r="A171" s="135" t="str">
        <f t="shared" si="147"/>
        <v>439celkem</v>
      </c>
      <c r="B171" s="135">
        <v>439</v>
      </c>
    </row>
    <row r="172" spans="1:2" x14ac:dyDescent="0.2">
      <c r="A172" s="135" t="str">
        <f t="shared" si="147"/>
        <v>440celkem</v>
      </c>
      <c r="B172" s="135">
        <v>440</v>
      </c>
    </row>
    <row r="173" spans="1:2" x14ac:dyDescent="0.2">
      <c r="A173" s="135" t="str">
        <f t="shared" si="147"/>
        <v>441celkem</v>
      </c>
      <c r="B173" s="135">
        <v>441</v>
      </c>
    </row>
    <row r="174" spans="1:2" x14ac:dyDescent="0.2">
      <c r="A174" s="135" t="str">
        <f t="shared" si="147"/>
        <v>444celkem</v>
      </c>
      <c r="B174" s="135">
        <v>444</v>
      </c>
    </row>
    <row r="175" spans="1:2" x14ac:dyDescent="0.2">
      <c r="A175" s="135" t="str">
        <f t="shared" si="147"/>
        <v>447celkem</v>
      </c>
      <c r="B175" s="135">
        <v>447</v>
      </c>
    </row>
    <row r="176" spans="1:2" x14ac:dyDescent="0.2">
      <c r="A176" s="135" t="str">
        <f t="shared" si="147"/>
        <v>448celkem</v>
      </c>
      <c r="B176" s="135">
        <v>448</v>
      </c>
    </row>
    <row r="177" spans="1:2" x14ac:dyDescent="0.2">
      <c r="A177" s="135" t="str">
        <f t="shared" si="147"/>
        <v>449celkem</v>
      </c>
      <c r="B177" s="135">
        <v>449</v>
      </c>
    </row>
  </sheetData>
  <autoFilter ref="A1:Y177"/>
  <conditionalFormatting sqref="B26:B28 B33:B42 B70:B79 B83:B88 B92:B95 B100:B107 B111:B114 B118:B125 B129:B134">
    <cfRule type="containsText" dxfId="15" priority="39" operator="containsText" text="OPRAV">
      <formula>NOT(ISERROR(SEARCH("OPRAV",B26)))</formula>
    </cfRule>
  </conditionalFormatting>
  <conditionalFormatting sqref="B46:B53">
    <cfRule type="containsText" dxfId="14" priority="17" operator="containsText" text="OPRAV">
      <formula>NOT(ISERROR(SEARCH("OPRAV",B46)))</formula>
    </cfRule>
  </conditionalFormatting>
  <conditionalFormatting sqref="B57:B66">
    <cfRule type="containsText" dxfId="13" priority="15" operator="containsText" text="OPRAV">
      <formula>NOT(ISERROR(SEARCH("OPRAV",B57)))</formula>
    </cfRule>
  </conditionalFormatting>
  <conditionalFormatting sqref="E1">
    <cfRule type="containsText" dxfId="12" priority="37" operator="containsText" text="stídání">
      <formula>NOT(ISERROR(SEARCH("stídání",E1)))</formula>
    </cfRule>
    <cfRule type="containsText" dxfId="11" priority="38" operator="containsText" text="střídání">
      <formula>NOT(ISERROR(SEARCH("střídání",E1)))</formula>
    </cfRule>
  </conditionalFormatting>
  <conditionalFormatting sqref="P3:P12 P17:P28 P83:P88 P97:P116 P118:P125">
    <cfRule type="containsText" dxfId="10" priority="13" operator="containsText" text="POZOR">
      <formula>NOT(ISERROR(SEARCH("POZOR",P3)))</formula>
    </cfRule>
  </conditionalFormatting>
  <conditionalFormatting sqref="P14:P15 P136:P137">
    <cfRule type="containsText" dxfId="9" priority="36" operator="containsText" text="POZOR">
      <formula>NOT(ISERROR(SEARCH("POZOR",P14)))</formula>
    </cfRule>
  </conditionalFormatting>
  <conditionalFormatting sqref="P30">
    <cfRule type="containsText" dxfId="8" priority="1" operator="containsText" text="POZOR">
      <formula>NOT(ISERROR(SEARCH("POZOR",P30)))</formula>
    </cfRule>
  </conditionalFormatting>
  <conditionalFormatting sqref="P33:P42">
    <cfRule type="containsText" dxfId="7" priority="4" operator="containsText" text="POZOR">
      <formula>NOT(ISERROR(SEARCH("POZOR",P33)))</formula>
    </cfRule>
  </conditionalFormatting>
  <conditionalFormatting sqref="P46:P53">
    <cfRule type="containsText" dxfId="6" priority="3" operator="containsText" text="POZOR">
      <formula>NOT(ISERROR(SEARCH("POZOR",P46)))</formula>
    </cfRule>
  </conditionalFormatting>
  <conditionalFormatting sqref="P57:P66">
    <cfRule type="containsText" dxfId="5" priority="2" operator="containsText" text="POZOR">
      <formula>NOT(ISERROR(SEARCH("POZOR",P57)))</formula>
    </cfRule>
  </conditionalFormatting>
  <conditionalFormatting sqref="P70:P79">
    <cfRule type="containsText" dxfId="4" priority="5" operator="containsText" text="POZOR">
      <formula>NOT(ISERROR(SEARCH("POZOR",P70)))</formula>
    </cfRule>
  </conditionalFormatting>
  <conditionalFormatting sqref="P92:P95">
    <cfRule type="containsText" dxfId="3" priority="7" operator="containsText" text="POZOR">
      <formula>NOT(ISERROR(SEARCH("POZOR",P92)))</formula>
    </cfRule>
  </conditionalFormatting>
  <conditionalFormatting sqref="P129:P134">
    <cfRule type="containsText" dxfId="2" priority="8" operator="containsText" text="POZOR">
      <formula>NOT(ISERROR(SEARCH("POZOR",P129)))</formula>
    </cfRule>
  </conditionalFormatting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topLeftCell="A28" workbookViewId="0">
      <selection activeCell="E54" sqref="E54"/>
    </sheetView>
  </sheetViews>
  <sheetFormatPr defaultColWidth="9.140625" defaultRowHeight="15" x14ac:dyDescent="0.25"/>
  <cols>
    <col min="1" max="1" width="9.140625" style="5"/>
    <col min="2" max="3" width="8.28515625" style="5" customWidth="1"/>
    <col min="4" max="4" width="25.5703125" style="5" customWidth="1"/>
    <col min="5" max="8" width="12.28515625" style="5" customWidth="1"/>
    <col min="9" max="9" width="10.42578125" style="5" customWidth="1"/>
    <col min="10" max="16384" width="9.140625" style="5"/>
  </cols>
  <sheetData>
    <row r="1" spans="1:18" s="16" customFormat="1" ht="21" x14ac:dyDescent="0.35">
      <c r="A1" s="13" t="s">
        <v>149</v>
      </c>
      <c r="B1" s="14"/>
      <c r="C1" s="14"/>
      <c r="D1" s="14"/>
      <c r="E1" s="14"/>
      <c r="F1" s="14"/>
      <c r="G1" s="15"/>
      <c r="H1" s="14"/>
    </row>
    <row r="2" spans="1:18" ht="15.75" thickBot="1" x14ac:dyDescent="0.3">
      <c r="A2" s="3"/>
      <c r="B2" s="3"/>
      <c r="C2" s="3"/>
      <c r="D2" s="3"/>
      <c r="E2" s="3"/>
      <c r="F2" s="3"/>
      <c r="G2" s="3"/>
      <c r="H2" s="3"/>
      <c r="I2" s="6"/>
      <c r="J2" s="6"/>
      <c r="K2" s="6"/>
      <c r="L2" s="6"/>
      <c r="M2" s="6"/>
    </row>
    <row r="3" spans="1:18" ht="15.75" thickBot="1" x14ac:dyDescent="0.3">
      <c r="A3" s="3"/>
      <c r="B3" s="3"/>
      <c r="E3" s="252" t="s">
        <v>138</v>
      </c>
      <c r="F3" s="253"/>
      <c r="G3" s="253"/>
      <c r="H3" s="254"/>
    </row>
    <row r="4" spans="1:18" ht="27" thickBot="1" x14ac:dyDescent="0.3">
      <c r="A4" s="21" t="s">
        <v>139</v>
      </c>
      <c r="B4" s="22" t="s">
        <v>140</v>
      </c>
      <c r="C4" s="23" t="s">
        <v>141</v>
      </c>
      <c r="D4" s="24" t="s">
        <v>32</v>
      </c>
      <c r="E4" s="25" t="s">
        <v>142</v>
      </c>
      <c r="F4" s="26" t="s">
        <v>143</v>
      </c>
      <c r="G4" s="26" t="s">
        <v>144</v>
      </c>
      <c r="H4" s="27" t="s">
        <v>31</v>
      </c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x14ac:dyDescent="0.25">
      <c r="A5" s="28" t="str">
        <f t="shared" ref="A5:A53" si="0">CONCATENATE(B5,"celkem")</f>
        <v>401celkem</v>
      </c>
      <c r="B5" s="7">
        <v>401</v>
      </c>
      <c r="C5" s="29" t="str">
        <f ca="1">INDEX('Oběhy školní dny'!$A:$W,MATCH($A5,'Oběhy školní dny'!$A:$A,0),10)</f>
        <v>V</v>
      </c>
      <c r="D5" s="8" t="str">
        <f ca="1">INDEX('Oběhy školní dny'!$A:$W,MATCH(Přehled!$A5,'Oběhy školní dny'!$A:$A,0),3)</f>
        <v>Přibyslav,,Bechyňovo nám.</v>
      </c>
      <c r="E5" s="30">
        <f ca="1">INDEX('Oběhy školní dny'!$A:$W,MATCH(Přehled!$A5,'Oběhy školní dny'!$A:$A,0),23)</f>
        <v>46473.5</v>
      </c>
      <c r="F5" s="31">
        <f ca="1">INDEX('Oběhy prázdniny'!$A:$W,MATCH(Přehled!$A5,'Oběhy prázdniny'!$A:$A,0),23)</f>
        <v>8695</v>
      </c>
      <c r="G5" s="31">
        <f ca="1">INDEX('Oběhy víkendy'!$A:$W,MATCH(Přehled!$A5,'Oběhy víkendy'!$A:$A,0),23)</f>
        <v>0</v>
      </c>
      <c r="H5" s="32">
        <f ca="1">SUM(E5,F5,G5)</f>
        <v>55168.5</v>
      </c>
    </row>
    <row r="6" spans="1:18" x14ac:dyDescent="0.25">
      <c r="A6" s="28" t="str">
        <f t="shared" si="0"/>
        <v>402celkem</v>
      </c>
      <c r="B6" s="7">
        <v>402</v>
      </c>
      <c r="C6" s="29" t="str">
        <f ca="1">INDEX('Oběhy školní dny'!$A:$W,MATCH($A6,'Oběhy školní dny'!$A:$A,0),10)</f>
        <v>S</v>
      </c>
      <c r="D6" s="8" t="str">
        <f ca="1">INDEX('Oběhy školní dny'!$A:$W,MATCH(Přehled!$A6,'Oběhy školní dny'!$A:$A,0),3)</f>
        <v>Přibyslav,,Bechyňovo nám.</v>
      </c>
      <c r="E6" s="8">
        <f ca="1">INDEX('Oběhy školní dny'!$A:$W,MATCH(Přehled!$A6,'Oběhy školní dny'!$A:$A,0),23)</f>
        <v>56703</v>
      </c>
      <c r="F6" s="9">
        <f ca="1">INDEX('Oběhy prázdniny'!$A:$W,MATCH(Přehled!$A6,'Oběhy prázdniny'!$A:$A,0),23)</f>
        <v>13000.199999999999</v>
      </c>
      <c r="G6" s="9">
        <f ca="1">INDEX('Oběhy víkendy'!$A:$W,MATCH(Přehled!$A6,'Oběhy víkendy'!$A:$A,0),23)</f>
        <v>0</v>
      </c>
      <c r="H6" s="10">
        <f t="shared" ref="H6:H53" ca="1" si="1">SUM(E6,F6,G6)</f>
        <v>69703.199999999997</v>
      </c>
    </row>
    <row r="7" spans="1:18" x14ac:dyDescent="0.25">
      <c r="A7" s="28" t="str">
        <f t="shared" si="0"/>
        <v>403celkem</v>
      </c>
      <c r="B7" s="7">
        <v>403</v>
      </c>
      <c r="C7" s="29" t="str">
        <f ca="1">INDEX('Oběhy školní dny'!$A:$W,MATCH($A7,'Oběhy školní dny'!$A:$A,0),10)</f>
        <v>V</v>
      </c>
      <c r="D7" s="8" t="str">
        <f ca="1">INDEX('Oběhy školní dny'!$A:$W,MATCH(Přehled!$A7,'Oběhy školní dny'!$A:$A,0),3)</f>
        <v>Polná,,aut.st.</v>
      </c>
      <c r="E7" s="8">
        <f ca="1">INDEX('Oběhy školní dny'!$A:$W,MATCH(Přehled!$A7,'Oběhy školní dny'!$A:$A,0),23)</f>
        <v>61110.5</v>
      </c>
      <c r="F7" s="9">
        <f ca="1">INDEX('Oběhy prázdniny'!$A:$W,MATCH(Přehled!$A7,'Oběhy prázdniny'!$A:$A,0),23)</f>
        <v>14010.699999999997</v>
      </c>
      <c r="G7" s="9">
        <f ca="1">INDEX('Oběhy víkendy'!$A:$W,MATCH(Přehled!$A7,'Oběhy víkendy'!$A:$A,0),23)</f>
        <v>0</v>
      </c>
      <c r="H7" s="10">
        <f t="shared" ca="1" si="1"/>
        <v>75121.2</v>
      </c>
    </row>
    <row r="8" spans="1:18" x14ac:dyDescent="0.25">
      <c r="A8" s="28" t="str">
        <f t="shared" si="0"/>
        <v>404celkem</v>
      </c>
      <c r="B8" s="7">
        <v>404</v>
      </c>
      <c r="C8" s="29" t="str">
        <f ca="1">INDEX('Oběhy školní dny'!$A:$W,MATCH($A8,'Oběhy školní dny'!$A:$A,0),10)</f>
        <v>V</v>
      </c>
      <c r="D8" s="8" t="str">
        <f ca="1">INDEX('Oběhy školní dny'!$A:$W,MATCH(Přehled!$A8,'Oběhy školní dny'!$A:$A,0),3)</f>
        <v>Polná,,aut.st.</v>
      </c>
      <c r="E8" s="8">
        <f ca="1">INDEX('Oběhy školní dny'!$A:$W,MATCH(Přehled!$A8,'Oběhy školní dny'!$A:$A,0),23)</f>
        <v>42189</v>
      </c>
      <c r="F8" s="9">
        <f ca="1">INDEX('Oběhy prázdniny'!$A:$W,MATCH(Přehled!$A8,'Oběhy prázdniny'!$A:$A,0),23)</f>
        <v>9212</v>
      </c>
      <c r="G8" s="9">
        <f ca="1">INDEX('Oběhy víkendy'!$A:$W,MATCH(Přehled!$A8,'Oběhy víkendy'!$A:$A,0),23)</f>
        <v>17745.599999999999</v>
      </c>
      <c r="H8" s="10">
        <f t="shared" ca="1" si="1"/>
        <v>69146.600000000006</v>
      </c>
    </row>
    <row r="9" spans="1:18" x14ac:dyDescent="0.25">
      <c r="A9" s="28" t="str">
        <f t="shared" si="0"/>
        <v>405celkem</v>
      </c>
      <c r="B9" s="7">
        <v>405</v>
      </c>
      <c r="C9" s="29" t="str">
        <f ca="1">INDEX('Oběhy školní dny'!$A:$W,MATCH($A9,'Oběhy školní dny'!$A:$A,0),10)</f>
        <v>V</v>
      </c>
      <c r="D9" s="8" t="str">
        <f ca="1">INDEX('Oběhy školní dny'!$A:$W,MATCH(Přehled!$A9,'Oběhy školní dny'!$A:$A,0),3)</f>
        <v>Polná,,aut.st.</v>
      </c>
      <c r="E9" s="8">
        <f ca="1">INDEX('Oběhy školní dny'!$A:$W,MATCH(Přehled!$A9,'Oběhy školní dny'!$A:$A,0),23)</f>
        <v>56846.5</v>
      </c>
      <c r="F9" s="9">
        <f ca="1">INDEX('Oběhy prázdniny'!$A:$W,MATCH(Přehled!$A9,'Oběhy prázdniny'!$A:$A,0),23)</f>
        <v>11444.5</v>
      </c>
      <c r="G9" s="9">
        <f ca="1">INDEX('Oběhy víkendy'!$A:$W,MATCH(Přehled!$A9,'Oběhy víkendy'!$A:$A,0),23)</f>
        <v>13003.599999999999</v>
      </c>
      <c r="H9" s="10">
        <f t="shared" ca="1" si="1"/>
        <v>81294.600000000006</v>
      </c>
    </row>
    <row r="10" spans="1:18" x14ac:dyDescent="0.25">
      <c r="A10" s="28" t="str">
        <f t="shared" si="0"/>
        <v>406celkem</v>
      </c>
      <c r="B10" s="7">
        <v>406</v>
      </c>
      <c r="C10" s="29" t="str">
        <f ca="1">INDEX('Oběhy školní dny'!$A:$W,MATCH($A10,'Oběhy školní dny'!$A:$A,0),10)</f>
        <v>S</v>
      </c>
      <c r="D10" s="8" t="str">
        <f ca="1">INDEX('Oběhy školní dny'!$A:$W,MATCH(Přehled!$A10,'Oběhy školní dny'!$A:$A,0),3)</f>
        <v>Jamné</v>
      </c>
      <c r="E10" s="8">
        <f ca="1">INDEX('Oběhy školní dny'!$A:$W,MATCH(Přehled!$A10,'Oběhy školní dny'!$A:$A,0),23)</f>
        <v>38332.5</v>
      </c>
      <c r="F10" s="9">
        <f ca="1">INDEX('Oběhy prázdniny'!$A:$W,MATCH(Přehled!$A10,'Oběhy prázdniny'!$A:$A,0),23)</f>
        <v>8502.3000000000011</v>
      </c>
      <c r="G10" s="9">
        <f ca="1">INDEX('Oběhy víkendy'!$A:$W,MATCH(Přehled!$A10,'Oběhy víkendy'!$A:$A,0),23)</f>
        <v>0</v>
      </c>
      <c r="H10" s="10">
        <f t="shared" ca="1" si="1"/>
        <v>46834.8</v>
      </c>
    </row>
    <row r="11" spans="1:18" x14ac:dyDescent="0.25">
      <c r="A11" s="28" t="str">
        <f t="shared" si="0"/>
        <v>407celkem</v>
      </c>
      <c r="B11" s="7">
        <v>407</v>
      </c>
      <c r="C11" s="29" t="str">
        <f ca="1">INDEX('Oběhy školní dny'!$A:$W,MATCH($A11,'Oběhy školní dny'!$A:$A,0),10)</f>
        <v>V</v>
      </c>
      <c r="D11" s="8" t="str">
        <f ca="1">INDEX('Oběhy školní dny'!$A:$W,MATCH(Přehled!$A11,'Oběhy školní dny'!$A:$A,0),3)</f>
        <v>Kyjov</v>
      </c>
      <c r="E11" s="8">
        <f ca="1">INDEX('Oběhy školní dny'!$A:$W,MATCH(Přehled!$A11,'Oběhy školní dny'!$A:$A,0),23)</f>
        <v>54755.5</v>
      </c>
      <c r="F11" s="9">
        <f ca="1">INDEX('Oběhy prázdniny'!$A:$W,MATCH(Přehled!$A11,'Oběhy prázdniny'!$A:$A,0),23)</f>
        <v>10119.100000000002</v>
      </c>
      <c r="G11" s="9">
        <f ca="1">INDEX('Oběhy víkendy'!$A:$W,MATCH(Přehled!$A11,'Oběhy víkendy'!$A:$A,0),23)</f>
        <v>0</v>
      </c>
      <c r="H11" s="10">
        <f t="shared" ca="1" si="1"/>
        <v>64874.600000000006</v>
      </c>
    </row>
    <row r="12" spans="1:18" x14ac:dyDescent="0.25">
      <c r="A12" s="28" t="str">
        <f t="shared" si="0"/>
        <v>408celkem</v>
      </c>
      <c r="B12" s="7">
        <v>408</v>
      </c>
      <c r="C12" s="29" t="str">
        <f ca="1">INDEX('Oběhy školní dny'!$A:$W,MATCH($A12,'Oběhy školní dny'!$A:$A,0),10)</f>
        <v>V</v>
      </c>
      <c r="D12" s="8" t="str">
        <f ca="1">INDEX('Oběhy školní dny'!$A:$W,MATCH(Přehled!$A12,'Oběhy školní dny'!$A:$A,0),3)</f>
        <v>Arnolec</v>
      </c>
      <c r="E12" s="8">
        <f ca="1">INDEX('Oběhy školní dny'!$A:$W,MATCH(Přehled!$A12,'Oběhy školní dny'!$A:$A,0),23)</f>
        <v>46514.5</v>
      </c>
      <c r="F12" s="9">
        <f ca="1">INDEX('Oběhy prázdniny'!$A:$W,MATCH(Přehled!$A12,'Oběhy prázdniny'!$A:$A,0),23)</f>
        <v>10664.3</v>
      </c>
      <c r="G12" s="9">
        <f ca="1">INDEX('Oběhy víkendy'!$A:$W,MATCH(Přehled!$A12,'Oběhy víkendy'!$A:$A,0),23)</f>
        <v>0</v>
      </c>
      <c r="H12" s="10">
        <f t="shared" ca="1" si="1"/>
        <v>57178.8</v>
      </c>
    </row>
    <row r="13" spans="1:18" x14ac:dyDescent="0.25">
      <c r="A13" s="28" t="str">
        <f t="shared" si="0"/>
        <v>409celkem</v>
      </c>
      <c r="B13" s="7">
        <v>409</v>
      </c>
      <c r="C13" s="29" t="str">
        <f ca="1">INDEX('Oběhy školní dny'!$A:$W,MATCH($A13,'Oběhy školní dny'!$A:$A,0),10)</f>
        <v>V</v>
      </c>
      <c r="D13" s="8" t="str">
        <f ca="1">INDEX('Oběhy školní dny'!$A:$W,MATCH(Přehled!$A13,'Oběhy školní dny'!$A:$A,0),3)</f>
        <v>Arnolec</v>
      </c>
      <c r="E13" s="8">
        <f ca="1">INDEX('Oběhy školní dny'!$A:$W,MATCH(Přehled!$A13,'Oběhy školní dny'!$A:$A,0),23)</f>
        <v>48849</v>
      </c>
      <c r="F13" s="9">
        <f ca="1">INDEX('Oběhy prázdniny'!$A:$W,MATCH(Přehled!$A13,'Oběhy prázdniny'!$A:$A,0),23)</f>
        <v>12859.199999999997</v>
      </c>
      <c r="G13" s="9">
        <f ca="1">INDEX('Oběhy víkendy'!$A:$W,MATCH(Přehled!$A13,'Oběhy víkendy'!$A:$A,0),23)</f>
        <v>0</v>
      </c>
      <c r="H13" s="10">
        <f t="shared" ca="1" si="1"/>
        <v>61708.2</v>
      </c>
    </row>
    <row r="14" spans="1:18" x14ac:dyDescent="0.25">
      <c r="A14" s="28" t="str">
        <f t="shared" si="0"/>
        <v>410celkem</v>
      </c>
      <c r="B14" s="7">
        <v>410</v>
      </c>
      <c r="C14" s="29" t="str">
        <f ca="1">INDEX('Oběhy školní dny'!$A:$W,MATCH($A14,'Oběhy školní dny'!$A:$A,0),10)</f>
        <v>S</v>
      </c>
      <c r="D14" s="8" t="str">
        <f ca="1">INDEX('Oběhy školní dny'!$A:$W,MATCH(Přehled!$A14,'Oběhy školní dny'!$A:$A,0),3)</f>
        <v>Dudín</v>
      </c>
      <c r="E14" s="8">
        <f ca="1">INDEX('Oběhy školní dny'!$A:$W,MATCH(Přehled!$A14,'Oběhy školní dny'!$A:$A,0),23)</f>
        <v>46125</v>
      </c>
      <c r="F14" s="9">
        <f ca="1">INDEX('Oběhy prázdniny'!$A:$W,MATCH(Přehled!$A14,'Oběhy prázdniny'!$A:$A,0),23)</f>
        <v>11101.4</v>
      </c>
      <c r="G14" s="9">
        <f ca="1">INDEX('Oběhy víkendy'!$A:$W,MATCH(Přehled!$A14,'Oběhy víkendy'!$A:$A,0),23)</f>
        <v>0</v>
      </c>
      <c r="H14" s="10">
        <f t="shared" ca="1" si="1"/>
        <v>57226.400000000001</v>
      </c>
    </row>
    <row r="15" spans="1:18" x14ac:dyDescent="0.25">
      <c r="A15" s="28" t="str">
        <f t="shared" si="0"/>
        <v>411celkem</v>
      </c>
      <c r="B15" s="7">
        <v>411</v>
      </c>
      <c r="C15" s="29" t="str">
        <f ca="1">INDEX('Oběhy školní dny'!$A:$W,MATCH($A15,'Oběhy školní dny'!$A:$A,0),10)</f>
        <v>S</v>
      </c>
      <c r="D15" s="8" t="str">
        <f ca="1">INDEX('Oběhy školní dny'!$A:$W,MATCH(Přehled!$A15,'Oběhy školní dny'!$A:$A,0),3)</f>
        <v>Větrný Jeníkov,,nám.</v>
      </c>
      <c r="E15" s="8">
        <f ca="1">INDEX('Oběhy školní dny'!$A:$W,MATCH(Přehled!$A15,'Oběhy školní dny'!$A:$A,0),23)</f>
        <v>50204.5</v>
      </c>
      <c r="F15" s="9">
        <f ca="1">INDEX('Oběhy prázdniny'!$A:$W,MATCH(Přehled!$A15,'Oběhy prázdniny'!$A:$A,0),23)</f>
        <v>11510.3</v>
      </c>
      <c r="G15" s="9">
        <f ca="1">INDEX('Oběhy víkendy'!$A:$W,MATCH(Přehled!$A15,'Oběhy víkendy'!$A:$A,0),23)</f>
        <v>0</v>
      </c>
      <c r="H15" s="10">
        <f t="shared" ca="1" si="1"/>
        <v>61714.8</v>
      </c>
    </row>
    <row r="16" spans="1:18" x14ac:dyDescent="0.25">
      <c r="A16" s="28" t="str">
        <f t="shared" si="0"/>
        <v>412celkem</v>
      </c>
      <c r="B16" s="7">
        <v>412</v>
      </c>
      <c r="C16" s="29" t="str">
        <f ca="1">INDEX('Oběhy školní dny'!$A:$W,MATCH($A16,'Oběhy školní dny'!$A:$A,0),10)</f>
        <v>V</v>
      </c>
      <c r="D16" s="8" t="str">
        <f ca="1">INDEX('Oběhy školní dny'!$A:$W,MATCH(Přehled!$A16,'Oběhy školní dny'!$A:$A,0),3)</f>
        <v>Nový Rychnov</v>
      </c>
      <c r="E16" s="8">
        <f ca="1">INDEX('Oběhy školní dny'!$A:$W,MATCH(Přehled!$A16,'Oběhy školní dny'!$A:$A,0),23)</f>
        <v>44505.5</v>
      </c>
      <c r="F16" s="9">
        <f ca="1">INDEX('Oběhy prázdniny'!$A:$W,MATCH(Přehled!$A16,'Oběhy prázdniny'!$A:$A,0),23)</f>
        <v>10203.700000000001</v>
      </c>
      <c r="G16" s="9">
        <f ca="1">INDEX('Oběhy víkendy'!$A:$W,MATCH(Přehled!$A16,'Oběhy víkendy'!$A:$A,0),23)</f>
        <v>30620.800000000003</v>
      </c>
      <c r="H16" s="10">
        <f t="shared" ca="1" si="1"/>
        <v>85330</v>
      </c>
    </row>
    <row r="17" spans="1:8" x14ac:dyDescent="0.25">
      <c r="A17" s="28" t="str">
        <f t="shared" si="0"/>
        <v>413celkem</v>
      </c>
      <c r="B17" s="7">
        <v>413</v>
      </c>
      <c r="C17" s="29" t="str">
        <f ca="1">INDEX('Oběhy školní dny'!$A:$W,MATCH($A17,'Oběhy školní dny'!$A:$A,0),10)</f>
        <v>V</v>
      </c>
      <c r="D17" s="8" t="str">
        <f ca="1">INDEX('Oběhy školní dny'!$A:$W,MATCH(Přehled!$A17,'Oběhy školní dny'!$A:$A,0),3)</f>
        <v>Nový Rychnov</v>
      </c>
      <c r="E17" s="8">
        <f ca="1">INDEX('Oběhy školní dny'!$A:$W,MATCH(Přehled!$A17,'Oběhy školní dny'!$A:$A,0),23)</f>
        <v>68757</v>
      </c>
      <c r="F17" s="9">
        <f ca="1">INDEX('Oběhy prázdniny'!$A:$W,MATCH(Přehled!$A17,'Oběhy prázdniny'!$A:$A,0),23)</f>
        <v>15763.8</v>
      </c>
      <c r="G17" s="9">
        <f ca="1">INDEX('Oběhy víkendy'!$A:$W,MATCH(Přehled!$A17,'Oběhy víkendy'!$A:$A,0),23)</f>
        <v>0</v>
      </c>
      <c r="H17" s="10">
        <f t="shared" ca="1" si="1"/>
        <v>84520.8</v>
      </c>
    </row>
    <row r="18" spans="1:8" x14ac:dyDescent="0.25">
      <c r="A18" s="28" t="str">
        <f t="shared" si="0"/>
        <v>414celkem</v>
      </c>
      <c r="B18" s="7">
        <v>414</v>
      </c>
      <c r="C18" s="29" t="str">
        <f ca="1">INDEX('Oběhy školní dny'!$A:$W,MATCH($A18,'Oběhy školní dny'!$A:$A,0),10)</f>
        <v>V</v>
      </c>
      <c r="D18" s="8" t="str">
        <f ca="1">INDEX('Oběhy školní dny'!$A:$W,MATCH(Přehled!$A18,'Oběhy školní dny'!$A:$A,0),3)</f>
        <v>Žirovnice,,nám.</v>
      </c>
      <c r="E18" s="8">
        <f ca="1">INDEX('Oběhy školní dny'!$A:$W,MATCH(Přehled!$A18,'Oběhy školní dny'!$A:$A,0),23)</f>
        <v>39073</v>
      </c>
      <c r="F18" s="9">
        <f ca="1">INDEX('Oběhy prázdniny'!$A:$W,MATCH(Přehled!$A18,'Oběhy prázdniny'!$A:$A,0),23)</f>
        <v>0</v>
      </c>
      <c r="G18" s="9">
        <f ca="1">INDEX('Oběhy víkendy'!$A:$W,MATCH(Přehled!$A18,'Oběhy víkendy'!$A:$A,0),23)</f>
        <v>0</v>
      </c>
      <c r="H18" s="10">
        <f t="shared" ca="1" si="1"/>
        <v>39073</v>
      </c>
    </row>
    <row r="19" spans="1:8" x14ac:dyDescent="0.25">
      <c r="A19" s="28" t="str">
        <f t="shared" si="0"/>
        <v>415celkem</v>
      </c>
      <c r="B19" s="7">
        <v>415</v>
      </c>
      <c r="C19" s="29" t="str">
        <f ca="1">INDEX('Oběhy školní dny'!$A:$W,MATCH($A19,'Oběhy školní dny'!$A:$A,0),10)</f>
        <v>S</v>
      </c>
      <c r="D19" s="8" t="str">
        <f ca="1">INDEX('Oběhy školní dny'!$A:$W,MATCH(Přehled!$A19,'Oběhy školní dny'!$A:$A,0),3)</f>
        <v>Batelov,Lovětín</v>
      </c>
      <c r="E19" s="8">
        <f ca="1">INDEX('Oběhy školní dny'!$A:$W,MATCH(Přehled!$A19,'Oběhy školní dny'!$A:$A,0),23)</f>
        <v>30688.5</v>
      </c>
      <c r="F19" s="9">
        <f ca="1">INDEX('Oběhy prázdniny'!$A:$W,MATCH(Přehled!$A19,'Oběhy prázdniny'!$A:$A,0),23)</f>
        <v>7035.9000000000015</v>
      </c>
      <c r="G19" s="9">
        <f ca="1">INDEX('Oběhy víkendy'!$A:$W,MATCH(Přehled!$A19,'Oběhy víkendy'!$A:$A,0),23)</f>
        <v>0</v>
      </c>
      <c r="H19" s="10">
        <f t="shared" ca="1" si="1"/>
        <v>37724.400000000001</v>
      </c>
    </row>
    <row r="20" spans="1:8" x14ac:dyDescent="0.25">
      <c r="A20" s="28" t="str">
        <f t="shared" si="0"/>
        <v>416celkem</v>
      </c>
      <c r="B20" s="7">
        <v>416</v>
      </c>
      <c r="C20" s="29" t="str">
        <f ca="1">INDEX('Oběhy školní dny'!$A:$W,MATCH($A20,'Oběhy školní dny'!$A:$A,0),10)</f>
        <v>V</v>
      </c>
      <c r="D20" s="8" t="str">
        <f ca="1">INDEX('Oběhy školní dny'!$A:$W,MATCH(Přehled!$A20,'Oběhy školní dny'!$A:$A,0),3)</f>
        <v>Batelov,,nám.</v>
      </c>
      <c r="E20" s="8">
        <f ca="1">INDEX('Oběhy školní dny'!$A:$W,MATCH(Přehled!$A20,'Oběhy školní dny'!$A:$A,0),23)</f>
        <v>58074</v>
      </c>
      <c r="F20" s="9">
        <f ca="1">INDEX('Oběhy prázdniny'!$A:$W,MATCH(Přehled!$A20,'Oběhy prázdniny'!$A:$A,0),23)</f>
        <v>11745.3</v>
      </c>
      <c r="G20" s="9">
        <f ca="1">INDEX('Oběhy víkendy'!$A:$W,MATCH(Přehled!$A20,'Oběhy víkendy'!$A:$A,0),23)</f>
        <v>0</v>
      </c>
      <c r="H20" s="10">
        <f t="shared" ca="1" si="1"/>
        <v>69819.3</v>
      </c>
    </row>
    <row r="21" spans="1:8" x14ac:dyDescent="0.25">
      <c r="A21" s="28" t="str">
        <f t="shared" si="0"/>
        <v>417celkem</v>
      </c>
      <c r="B21" s="7">
        <v>417</v>
      </c>
      <c r="C21" s="29" t="str">
        <f ca="1">INDEX('Oběhy školní dny'!$A:$W,MATCH($A21,'Oběhy školní dny'!$A:$A,0),10)</f>
        <v>V</v>
      </c>
      <c r="D21" s="8" t="str">
        <f ca="1">INDEX('Oběhy školní dny'!$A:$W,MATCH(Přehled!$A21,'Oběhy školní dny'!$A:$A,0),3)</f>
        <v>Chlum</v>
      </c>
      <c r="E21" s="8">
        <f ca="1">INDEX('Oběhy školní dny'!$A:$W,MATCH(Přehled!$A21,'Oběhy školní dny'!$A:$A,0),23)</f>
        <v>53341</v>
      </c>
      <c r="F21" s="9">
        <f ca="1">INDEX('Oběhy prázdniny'!$A:$W,MATCH(Přehled!$A21,'Oběhy prázdniny'!$A:$A,0),23)</f>
        <v>14389.199999999999</v>
      </c>
      <c r="G21" s="9">
        <f ca="1">INDEX('Oběhy víkendy'!$A:$W,MATCH(Přehled!$A21,'Oběhy víkendy'!$A:$A,0),23)</f>
        <v>0</v>
      </c>
      <c r="H21" s="10">
        <f t="shared" ca="1" si="1"/>
        <v>67730.2</v>
      </c>
    </row>
    <row r="22" spans="1:8" x14ac:dyDescent="0.25">
      <c r="A22" s="28" t="str">
        <f t="shared" si="0"/>
        <v>418celkem</v>
      </c>
      <c r="B22" s="7">
        <v>418</v>
      </c>
      <c r="C22" s="29" t="str">
        <f ca="1">INDEX('Oběhy školní dny'!$A:$W,MATCH($A22,'Oběhy školní dny'!$A:$A,0),10)</f>
        <v>V</v>
      </c>
      <c r="D22" s="8" t="str">
        <f ca="1">INDEX('Oběhy školní dny'!$A:$W,MATCH(Přehled!$A22,'Oběhy školní dny'!$A:$A,0),3)</f>
        <v>Luka n.Jihlavou,,nám.</v>
      </c>
      <c r="E22" s="8">
        <f ca="1">INDEX('Oběhy školní dny'!$A:$W,MATCH(Přehled!$A22,'Oběhy školní dny'!$A:$A,0),23)</f>
        <v>43363</v>
      </c>
      <c r="F22" s="9">
        <f ca="1">INDEX('Oběhy prázdniny'!$A:$W,MATCH(Přehled!$A22,'Oběhy prázdniny'!$A:$A,0),23)</f>
        <v>8765.5</v>
      </c>
      <c r="G22" s="9">
        <f ca="1">INDEX('Oběhy víkendy'!$A:$W,MATCH(Přehled!$A22,'Oběhy víkendy'!$A:$A,0),23)</f>
        <v>0</v>
      </c>
      <c r="H22" s="10">
        <f t="shared" ca="1" si="1"/>
        <v>52128.5</v>
      </c>
    </row>
    <row r="23" spans="1:8" x14ac:dyDescent="0.25">
      <c r="A23" s="28" t="str">
        <f t="shared" si="0"/>
        <v>419celkem</v>
      </c>
      <c r="B23" s="7">
        <v>419</v>
      </c>
      <c r="C23" s="29" t="str">
        <f ca="1">INDEX('Oběhy školní dny'!$A:$W,MATCH($A23,'Oběhy školní dny'!$A:$A,0),10)</f>
        <v>V</v>
      </c>
      <c r="D23" s="8" t="str">
        <f ca="1">INDEX('Oběhy školní dny'!$A:$W,MATCH(Přehled!$A23,'Oběhy školní dny'!$A:$A,0),3)</f>
        <v>Měřín,,nám.</v>
      </c>
      <c r="E23" s="8">
        <f ca="1">INDEX('Oběhy školní dny'!$A:$W,MATCH(Přehled!$A23,'Oběhy školní dny'!$A:$A,0),23)</f>
        <v>65743.5</v>
      </c>
      <c r="F23" s="9">
        <f ca="1">INDEX('Oběhy prázdniny'!$A:$W,MATCH(Přehled!$A23,'Oběhy prázdniny'!$A:$A,0),23)</f>
        <v>15072.899999999998</v>
      </c>
      <c r="G23" s="9">
        <f ca="1">INDEX('Oběhy víkendy'!$A:$W,MATCH(Přehled!$A23,'Oběhy víkendy'!$A:$A,0),23)</f>
        <v>0</v>
      </c>
      <c r="H23" s="10">
        <f t="shared" ca="1" si="1"/>
        <v>80816.399999999994</v>
      </c>
    </row>
    <row r="24" spans="1:8" x14ac:dyDescent="0.25">
      <c r="A24" s="28" t="str">
        <f t="shared" si="0"/>
        <v>420celkem</v>
      </c>
      <c r="B24" s="7">
        <v>420</v>
      </c>
      <c r="C24" s="29" t="str">
        <f ca="1">INDEX('Oběhy školní dny'!$A:$W,MATCH($A24,'Oběhy školní dny'!$A:$A,0),10)</f>
        <v>V</v>
      </c>
      <c r="D24" s="8" t="str">
        <f ca="1">INDEX('Oběhy školní dny'!$A:$W,MATCH(Přehled!$A24,'Oběhy školní dny'!$A:$A,0),3)</f>
        <v>Kamenice,Kamenička</v>
      </c>
      <c r="E24" s="8">
        <f ca="1">INDEX('Oběhy školní dny'!$A:$W,MATCH(Přehled!$A24,'Oběhy školní dny'!$A:$A,0),23)</f>
        <v>75066.5</v>
      </c>
      <c r="F24" s="9">
        <f ca="1">INDEX('Oběhy prázdniny'!$A:$W,MATCH(Přehled!$A24,'Oběhy prázdniny'!$A:$A,0),23)</f>
        <v>15293.800000000003</v>
      </c>
      <c r="G24" s="9">
        <f ca="1">INDEX('Oběhy víkendy'!$A:$W,MATCH(Přehled!$A24,'Oběhy víkendy'!$A:$A,0),23)</f>
        <v>25782.399999999998</v>
      </c>
      <c r="H24" s="10">
        <f t="shared" ca="1" si="1"/>
        <v>116142.7</v>
      </c>
    </row>
    <row r="25" spans="1:8" x14ac:dyDescent="0.25">
      <c r="A25" s="28" t="str">
        <f t="shared" si="0"/>
        <v>421celkem</v>
      </c>
      <c r="B25" s="7">
        <v>421</v>
      </c>
      <c r="C25" s="29" t="str">
        <f ca="1">INDEX('Oběhy školní dny'!$A:$W,MATCH($A25,'Oběhy školní dny'!$A:$A,0),10)</f>
        <v>V</v>
      </c>
      <c r="D25" s="8" t="str">
        <f ca="1">INDEX('Oběhy školní dny'!$A:$W,MATCH(Přehled!$A25,'Oběhy školní dny'!$A:$A,0),3)</f>
        <v>Kamenice,,škola</v>
      </c>
      <c r="E25" s="8">
        <f ca="1">INDEX('Oběhy školní dny'!$A:$W,MATCH(Přehled!$A25,'Oběhy školní dny'!$A:$A,0),23)</f>
        <v>57379.5</v>
      </c>
      <c r="F25" s="9">
        <f ca="1">INDEX('Oběhy prázdniny'!$A:$W,MATCH(Přehled!$A25,'Oběhy prázdniny'!$A:$A,0),23)</f>
        <v>16847.3</v>
      </c>
      <c r="G25" s="9">
        <f ca="1">INDEX('Oběhy víkendy'!$A:$W,MATCH(Přehled!$A25,'Oběhy víkendy'!$A:$A,0),23)</f>
        <v>0</v>
      </c>
      <c r="H25" s="10">
        <f t="shared" ca="1" si="1"/>
        <v>74226.8</v>
      </c>
    </row>
    <row r="26" spans="1:8" x14ac:dyDescent="0.25">
      <c r="A26" s="28" t="str">
        <f t="shared" si="0"/>
        <v>422celkem</v>
      </c>
      <c r="B26" s="7">
        <v>422</v>
      </c>
      <c r="C26" s="29" t="str">
        <f ca="1">INDEX('Oběhy školní dny'!$A:$W,MATCH($A26,'Oběhy školní dny'!$A:$A,0),10)</f>
        <v>V</v>
      </c>
      <c r="D26" s="8" t="str">
        <f ca="1">INDEX('Oběhy školní dny'!$A:$W,MATCH(Přehled!$A26,'Oběhy školní dny'!$A:$A,0),3)</f>
        <v>Kamenice,,škola</v>
      </c>
      <c r="E26" s="8">
        <f ca="1">INDEX('Oběhy školní dny'!$A:$W,MATCH(Přehled!$A26,'Oběhy školní dny'!$A:$A,0),23)</f>
        <v>47355</v>
      </c>
      <c r="F26" s="9">
        <f ca="1">INDEX('Oběhy prázdniny'!$A:$W,MATCH(Přehled!$A26,'Oběhy prázdniny'!$A:$A,0),23)</f>
        <v>11096.700000000003</v>
      </c>
      <c r="G26" s="9">
        <f ca="1">INDEX('Oběhy víkendy'!$A:$W,MATCH(Přehled!$A26,'Oběhy víkendy'!$A:$A,0),23)</f>
        <v>0</v>
      </c>
      <c r="H26" s="10">
        <f t="shared" ca="1" si="1"/>
        <v>58451.700000000004</v>
      </c>
    </row>
    <row r="27" spans="1:8" x14ac:dyDescent="0.25">
      <c r="A27" s="28" t="str">
        <f t="shared" si="0"/>
        <v>423celkem</v>
      </c>
      <c r="B27" s="7">
        <v>423</v>
      </c>
      <c r="C27" s="29" t="str">
        <f ca="1">INDEX('Oběhy školní dny'!$A:$W,MATCH($A27,'Oběhy školní dny'!$A:$A,0),10)</f>
        <v>V</v>
      </c>
      <c r="D27" s="8" t="str">
        <f ca="1">INDEX('Oběhy školní dny'!$A:$W,MATCH(Přehled!$A27,'Oběhy školní dny'!$A:$A,0),3)</f>
        <v>Kamenice,Kamenička</v>
      </c>
      <c r="E27" s="8">
        <f ca="1">INDEX('Oběhy školní dny'!$A:$W,MATCH(Přehled!$A27,'Oběhy školní dny'!$A:$A,0),23)</f>
        <v>34030</v>
      </c>
      <c r="F27" s="9">
        <f ca="1">INDEX('Oběhy prázdniny'!$A:$W,MATCH(Přehled!$A27,'Oběhy prázdniny'!$A:$A,0),23)</f>
        <v>0</v>
      </c>
      <c r="G27" s="9">
        <f ca="1">INDEX('Oběhy víkendy'!$A:$W,MATCH(Přehled!$A27,'Oběhy víkendy'!$A:$A,0),23)</f>
        <v>35683.200000000004</v>
      </c>
      <c r="H27" s="10">
        <f t="shared" ca="1" si="1"/>
        <v>69713.200000000012</v>
      </c>
    </row>
    <row r="28" spans="1:8" x14ac:dyDescent="0.25">
      <c r="A28" s="28" t="str">
        <f t="shared" si="0"/>
        <v>424celkem</v>
      </c>
      <c r="B28" s="7">
        <v>424</v>
      </c>
      <c r="C28" s="29" t="str">
        <f ca="1">INDEX('Oběhy školní dny'!$A:$W,MATCH($A28,'Oběhy školní dny'!$A:$A,0),10)</f>
        <v>V</v>
      </c>
      <c r="D28" s="8" t="str">
        <f ca="1">INDEX('Oběhy školní dny'!$A:$W,MATCH(Přehled!$A28,'Oběhy školní dny'!$A:$A,0),3)</f>
        <v>Předín</v>
      </c>
      <c r="E28" s="8">
        <f ca="1">INDEX('Oběhy školní dny'!$A:$W,MATCH(Přehled!$A28,'Oběhy školní dny'!$A:$A,0),23)</f>
        <v>39770</v>
      </c>
      <c r="F28" s="9">
        <f ca="1">INDEX('Oběhy prázdniny'!$A:$W,MATCH(Přehled!$A28,'Oběhy prázdniny'!$A:$A,0),23)</f>
        <v>9118</v>
      </c>
      <c r="G28" s="9">
        <f ca="1">INDEX('Oběhy víkendy'!$A:$W,MATCH(Přehled!$A28,'Oběhy víkendy'!$A:$A,0),23)</f>
        <v>31494.400000000001</v>
      </c>
      <c r="H28" s="10">
        <f t="shared" ca="1" si="1"/>
        <v>80382.399999999994</v>
      </c>
    </row>
    <row r="29" spans="1:8" x14ac:dyDescent="0.25">
      <c r="A29" s="28" t="str">
        <f t="shared" si="0"/>
        <v>425celkem</v>
      </c>
      <c r="B29" s="7">
        <v>425</v>
      </c>
      <c r="C29" s="29" t="str">
        <f ca="1">INDEX('Oběhy školní dny'!$A:$W,MATCH($A29,'Oběhy školní dny'!$A:$A,0),10)</f>
        <v>V</v>
      </c>
      <c r="D29" s="8" t="str">
        <f ca="1">INDEX('Oběhy školní dny'!$A:$W,MATCH(Přehled!$A29,'Oběhy školní dny'!$A:$A,0),3)</f>
        <v>Předín</v>
      </c>
      <c r="E29" s="8">
        <f ca="1">INDEX('Oběhy školní dny'!$A:$W,MATCH(Přehled!$A29,'Oběhy školní dny'!$A:$A,0),23)</f>
        <v>56416</v>
      </c>
      <c r="F29" s="9">
        <f ca="1">INDEX('Oběhy prázdniny'!$A:$W,MATCH(Přehled!$A29,'Oběhy prázdniny'!$A:$A,0),23)</f>
        <v>10983.9</v>
      </c>
      <c r="G29" s="9">
        <f ca="1">INDEX('Oběhy víkendy'!$A:$W,MATCH(Přehled!$A29,'Oběhy víkendy'!$A:$A,0),23)</f>
        <v>0</v>
      </c>
      <c r="H29" s="10">
        <f t="shared" ca="1" si="1"/>
        <v>67399.899999999994</v>
      </c>
    </row>
    <row r="30" spans="1:8" x14ac:dyDescent="0.25">
      <c r="A30" s="28" t="str">
        <f t="shared" si="0"/>
        <v>426celkem</v>
      </c>
      <c r="B30" s="7">
        <v>426</v>
      </c>
      <c r="C30" s="29" t="str">
        <f ca="1">INDEX('Oběhy školní dny'!$A:$W,MATCH($A30,'Oběhy školní dny'!$A:$A,0),10)</f>
        <v>V</v>
      </c>
      <c r="D30" s="8" t="str">
        <f ca="1">INDEX('Oběhy školní dny'!$A:$W,MATCH(Přehled!$A30,'Oběhy školní dny'!$A:$A,0),3)</f>
        <v>Brtnice,Střížov,II</v>
      </c>
      <c r="E30" s="8">
        <f ca="1">INDEX('Oběhy školní dny'!$A:$W,MATCH(Přehled!$A30,'Oběhy školní dny'!$A:$A,0),23)</f>
        <v>48708</v>
      </c>
      <c r="F30" s="9">
        <f ca="1">INDEX('Oběhy prázdniny'!$A:$W,MATCH(Přehled!$A30,'Oběhy prázdniny'!$A:$A,0),23)</f>
        <v>11167.2</v>
      </c>
      <c r="G30" s="9">
        <f ca="1">INDEX('Oběhy víkendy'!$A:$W,MATCH(Přehled!$A30,'Oběhy víkendy'!$A:$A,0),23)</f>
        <v>0</v>
      </c>
      <c r="H30" s="10">
        <f t="shared" ca="1" si="1"/>
        <v>59875.199999999997</v>
      </c>
    </row>
    <row r="31" spans="1:8" x14ac:dyDescent="0.25">
      <c r="A31" s="28" t="str">
        <f t="shared" si="0"/>
        <v>427celkem</v>
      </c>
      <c r="B31" s="7">
        <v>427</v>
      </c>
      <c r="C31" s="29" t="str">
        <f ca="1">INDEX('Oběhy školní dny'!$A:$W,MATCH($A31,'Oběhy školní dny'!$A:$A,0),10)</f>
        <v>S</v>
      </c>
      <c r="D31" s="8" t="str">
        <f ca="1">INDEX('Oběhy školní dny'!$A:$W,MATCH(Přehled!$A31,'Oběhy školní dny'!$A:$A,0),3)</f>
        <v>Brtnice,Uhřínovice,obec</v>
      </c>
      <c r="E31" s="8">
        <f ca="1">INDEX('Oběhy školní dny'!$A:$W,MATCH(Přehled!$A31,'Oběhy školní dny'!$A:$A,0),23)</f>
        <v>40836</v>
      </c>
      <c r="F31" s="9">
        <f ca="1">INDEX('Oběhy prázdniny'!$A:$W,MATCH(Přehled!$A31,'Oběhy prázdniny'!$A:$A,0),23)</f>
        <v>8229.7000000000007</v>
      </c>
      <c r="G31" s="9">
        <f ca="1">INDEX('Oběhy víkendy'!$A:$W,MATCH(Přehled!$A31,'Oběhy víkendy'!$A:$A,0),23)</f>
        <v>0</v>
      </c>
      <c r="H31" s="10">
        <f t="shared" ca="1" si="1"/>
        <v>49065.7</v>
      </c>
    </row>
    <row r="32" spans="1:8" x14ac:dyDescent="0.25">
      <c r="A32" s="28" t="str">
        <f t="shared" si="0"/>
        <v>428celkem</v>
      </c>
      <c r="B32" s="7">
        <v>428</v>
      </c>
      <c r="C32" s="29" t="str">
        <f ca="1">INDEX('Oběhy školní dny'!$A:$W,MATCH($A32,'Oběhy školní dny'!$A:$A,0),10)</f>
        <v>V</v>
      </c>
      <c r="D32" s="8" t="str">
        <f ca="1">INDEX('Oběhy školní dny'!$A:$W,MATCH(Přehled!$A32,'Oběhy školní dny'!$A:$A,0),3)</f>
        <v>Brtnice,Panská Lhota</v>
      </c>
      <c r="E32" s="8">
        <f ca="1">INDEX('Oběhy školní dny'!$A:$W,MATCH(Přehled!$A32,'Oběhy školní dny'!$A:$A,0),23)</f>
        <v>58917</v>
      </c>
      <c r="F32" s="9">
        <f ca="1">INDEX('Oběhy prázdniny'!$A:$W,MATCH(Přehled!$A32,'Oběhy prázdniny'!$A:$A,0),23)</f>
        <v>10579.7</v>
      </c>
      <c r="G32" s="9">
        <f ca="1">INDEX('Oběhy víkendy'!$A:$W,MATCH(Přehled!$A32,'Oběhy víkendy'!$A:$A,0),23)</f>
        <v>0</v>
      </c>
      <c r="H32" s="10">
        <f t="shared" ca="1" si="1"/>
        <v>69496.7</v>
      </c>
    </row>
    <row r="33" spans="1:8" x14ac:dyDescent="0.25">
      <c r="A33" s="28" t="str">
        <f t="shared" si="0"/>
        <v>429celkem</v>
      </c>
      <c r="B33" s="7">
        <v>429</v>
      </c>
      <c r="C33" s="29" t="str">
        <f ca="1">INDEX('Oběhy školní dny'!$A:$W,MATCH($A33,'Oběhy školní dny'!$A:$A,0),10)</f>
        <v>S</v>
      </c>
      <c r="D33" s="8" t="str">
        <f ca="1">INDEX('Oběhy školní dny'!$A:$W,MATCH(Přehled!$A33,'Oběhy školní dny'!$A:$A,0),3)</f>
        <v>Brtnice,,nám.</v>
      </c>
      <c r="E33" s="8">
        <f ca="1">INDEX('Oběhy školní dny'!$A:$W,MATCH(Přehled!$A33,'Oběhy školní dny'!$A:$A,0),23)</f>
        <v>46207</v>
      </c>
      <c r="F33" s="9">
        <f ca="1">INDEX('Oběhy prázdniny'!$A:$W,MATCH(Přehled!$A33,'Oběhy prázdniny'!$A:$A,0),23)</f>
        <v>10593.800000000001</v>
      </c>
      <c r="G33" s="9">
        <f ca="1">INDEX('Oběhy víkendy'!$A:$W,MATCH(Přehled!$A33,'Oběhy víkendy'!$A:$A,0),23)</f>
        <v>0</v>
      </c>
      <c r="H33" s="10">
        <f t="shared" ca="1" si="1"/>
        <v>56800.800000000003</v>
      </c>
    </row>
    <row r="34" spans="1:8" x14ac:dyDescent="0.25">
      <c r="A34" s="28" t="str">
        <f t="shared" si="0"/>
        <v>430celkem</v>
      </c>
      <c r="B34" s="7">
        <v>430</v>
      </c>
      <c r="C34" s="29" t="str">
        <f ca="1">INDEX('Oběhy školní dny'!$A:$W,MATCH($A34,'Oběhy školní dny'!$A:$A,0),10)</f>
        <v>S</v>
      </c>
      <c r="D34" s="8" t="str">
        <f ca="1">INDEX('Oběhy školní dny'!$A:$W,MATCH(Přehled!$A34,'Oběhy školní dny'!$A:$A,0),3)</f>
        <v>Dlouhá Brtnice,,ObÚ</v>
      </c>
      <c r="E34" s="8">
        <f ca="1">INDEX('Oběhy školní dny'!$A:$W,MATCH(Přehled!$A34,'Oběhy školní dny'!$A:$A,0),23)</f>
        <v>45448.5</v>
      </c>
      <c r="F34" s="9">
        <f ca="1">INDEX('Oběhy prázdniny'!$A:$W,MATCH(Přehled!$A34,'Oběhy prázdniny'!$A:$A,0),23)</f>
        <v>10419.9</v>
      </c>
      <c r="G34" s="9">
        <f ca="1">INDEX('Oběhy víkendy'!$A:$W,MATCH(Přehled!$A34,'Oběhy víkendy'!$A:$A,0),23)</f>
        <v>0</v>
      </c>
      <c r="H34" s="10">
        <f t="shared" ca="1" si="1"/>
        <v>55868.4</v>
      </c>
    </row>
    <row r="35" spans="1:8" x14ac:dyDescent="0.25">
      <c r="A35" s="28" t="str">
        <f t="shared" si="0"/>
        <v>431celkem</v>
      </c>
      <c r="B35" s="7">
        <v>431</v>
      </c>
      <c r="C35" s="29" t="str">
        <f ca="1">INDEX('Oběhy školní dny'!$A:$W,MATCH($A35,'Oběhy školní dny'!$A:$A,0),10)</f>
        <v>S</v>
      </c>
      <c r="D35" s="8" t="str">
        <f ca="1">INDEX('Oběhy školní dny'!$A:$W,MATCH(Přehled!$A35,'Oběhy školní dny'!$A:$A,0),3)</f>
        <v>Třešť,,nám.</v>
      </c>
      <c r="E35" s="8">
        <f ca="1">INDEX('Oběhy školní dny'!$A:$W,MATCH(Přehled!$A35,'Oběhy školní dny'!$A:$A,0),23)</f>
        <v>51680.5</v>
      </c>
      <c r="F35" s="9">
        <f ca="1">INDEX('Oběhy prázdniny'!$A:$W,MATCH(Přehled!$A35,'Oběhy prázdniny'!$A:$A,0),23)</f>
        <v>11350.5</v>
      </c>
      <c r="G35" s="9">
        <f ca="1">INDEX('Oběhy víkendy'!$A:$W,MATCH(Přehled!$A35,'Oběhy víkendy'!$A:$A,0),23)</f>
        <v>0</v>
      </c>
      <c r="H35" s="10">
        <f t="shared" ca="1" si="1"/>
        <v>63031</v>
      </c>
    </row>
    <row r="36" spans="1:8" x14ac:dyDescent="0.25">
      <c r="A36" s="28" t="str">
        <f t="shared" si="0"/>
        <v>432celkem</v>
      </c>
      <c r="B36" s="7">
        <v>432</v>
      </c>
      <c r="C36" s="29" t="str">
        <f ca="1">INDEX('Oběhy školní dny'!$A:$W,MATCH($A36,'Oběhy školní dny'!$A:$A,0),10)</f>
        <v>V</v>
      </c>
      <c r="D36" s="8" t="str">
        <f ca="1">INDEX('Oběhy školní dny'!$A:$W,MATCH(Přehled!$A36,'Oběhy školní dny'!$A:$A,0),3)</f>
        <v>Růžená</v>
      </c>
      <c r="E36" s="8">
        <f ca="1">INDEX('Oběhy školní dny'!$A:$W,MATCH(Přehled!$A36,'Oběhy školní dny'!$A:$A,0),23)</f>
        <v>50635</v>
      </c>
      <c r="F36" s="9">
        <f ca="1">INDEX('Oběhy prázdniny'!$A:$W,MATCH(Přehled!$A36,'Oběhy prázdniny'!$A:$A,0),23)</f>
        <v>7999.4000000000015</v>
      </c>
      <c r="G36" s="9">
        <f ca="1">INDEX('Oběhy víkendy'!$A:$W,MATCH(Přehled!$A36,'Oběhy víkendy'!$A:$A,0),23)</f>
        <v>0</v>
      </c>
      <c r="H36" s="10">
        <f t="shared" ca="1" si="1"/>
        <v>58634.400000000001</v>
      </c>
    </row>
    <row r="37" spans="1:8" x14ac:dyDescent="0.25">
      <c r="A37" s="28" t="str">
        <f t="shared" si="0"/>
        <v>433celkem</v>
      </c>
      <c r="B37" s="7">
        <v>433</v>
      </c>
      <c r="C37" s="29" t="str">
        <f ca="1">INDEX('Oběhy školní dny'!$A:$W,MATCH($A37,'Oběhy školní dny'!$A:$A,0),10)</f>
        <v>V</v>
      </c>
      <c r="D37" s="8" t="str">
        <f ca="1">INDEX('Oběhy školní dny'!$A:$W,MATCH(Přehled!$A37,'Oběhy školní dny'!$A:$A,0),3)</f>
        <v>Jihlava,,aut.nádr.</v>
      </c>
      <c r="E37" s="8">
        <f ca="1">INDEX('Oběhy školní dny'!$A:$W,MATCH(Přehled!$A37,'Oběhy školní dny'!$A:$A,0),23)</f>
        <v>49015.5</v>
      </c>
      <c r="F37" s="9">
        <f ca="1">INDEX('Oběhy prázdniny'!$A:$W,MATCH(Přehled!$A37,'Oběhy prázdniny'!$A:$A,0),23)</f>
        <v>0</v>
      </c>
      <c r="G37" s="9">
        <f ca="1">INDEX('Oběhy víkendy'!$A:$W,MATCH(Přehled!$A37,'Oběhy víkendy'!$A:$A,0),23)</f>
        <v>0</v>
      </c>
      <c r="H37" s="10">
        <f t="shared" ca="1" si="1"/>
        <v>49015.5</v>
      </c>
    </row>
    <row r="38" spans="1:8" x14ac:dyDescent="0.25">
      <c r="A38" s="28" t="str">
        <f t="shared" si="0"/>
        <v>434celkem</v>
      </c>
      <c r="B38" s="7">
        <v>434</v>
      </c>
      <c r="C38" s="29" t="str">
        <f ca="1">INDEX('Oběhy školní dny'!$A:$W,MATCH($A38,'Oběhy školní dny'!$A:$A,0),10)</f>
        <v>S</v>
      </c>
      <c r="D38" s="8" t="str">
        <f ca="1">INDEX('Oběhy školní dny'!$A:$W,MATCH(Přehled!$A38,'Oběhy školní dny'!$A:$A,0),3)</f>
        <v>Jihlava,,aut.nádr.</v>
      </c>
      <c r="E38" s="8">
        <f ca="1">INDEX('Oběhy školní dny'!$A:$W,MATCH(Přehled!$A38,'Oběhy školní dny'!$A:$A,0),23)</f>
        <v>48421</v>
      </c>
      <c r="F38" s="9">
        <f ca="1">INDEX('Oběhy prázdniny'!$A:$W,MATCH(Přehled!$A38,'Oběhy prázdniny'!$A:$A,0),23)</f>
        <v>11101.399999999998</v>
      </c>
      <c r="G38" s="9">
        <f ca="1">INDEX('Oběhy víkendy'!$A:$W,MATCH(Přehled!$A38,'Oběhy víkendy'!$A:$A,0),23)</f>
        <v>10026</v>
      </c>
      <c r="H38" s="10">
        <f t="shared" ca="1" si="1"/>
        <v>69548.399999999994</v>
      </c>
    </row>
    <row r="39" spans="1:8" x14ac:dyDescent="0.25">
      <c r="A39" s="28" t="str">
        <f t="shared" si="0"/>
        <v>435celkem</v>
      </c>
      <c r="B39" s="7">
        <v>435</v>
      </c>
      <c r="C39" s="29" t="str">
        <f ca="1">INDEX('Oběhy školní dny'!$A:$W,MATCH($A39,'Oběhy školní dny'!$A:$A,0),10)</f>
        <v>V</v>
      </c>
      <c r="D39" s="8" t="str">
        <f ca="1">INDEX('Oběhy školní dny'!$A:$W,MATCH(Přehled!$A39,'Oběhy školní dny'!$A:$A,0),3)</f>
        <v>Jihlava,,aut.nádr.</v>
      </c>
      <c r="E39" s="8">
        <f ca="1">INDEX('Oběhy školní dny'!$A:$W,MATCH(Přehled!$A39,'Oběhy školní dny'!$A:$A,0),23)</f>
        <v>48892.5</v>
      </c>
      <c r="F39" s="9">
        <f ca="1">INDEX('Oběhy prázdniny'!$A:$W,MATCH(Přehled!$A39,'Oběhy prázdniny'!$A:$A,0),23)</f>
        <v>13112.999999999996</v>
      </c>
      <c r="G39" s="9">
        <f ca="1">INDEX('Oběhy víkendy'!$A:$W,MATCH(Přehled!$A39,'Oběhy víkendy'!$A:$A,0),23)</f>
        <v>0</v>
      </c>
      <c r="H39" s="10">
        <f t="shared" ca="1" si="1"/>
        <v>62005.5</v>
      </c>
    </row>
    <row r="40" spans="1:8" x14ac:dyDescent="0.25">
      <c r="A40" s="28" t="str">
        <f t="shared" si="0"/>
        <v>436celkem</v>
      </c>
      <c r="B40" s="7">
        <v>436</v>
      </c>
      <c r="C40" s="29" t="str">
        <f ca="1">INDEX('Oběhy školní dny'!$A:$W,MATCH($A40,'Oběhy školní dny'!$A:$A,0),10)</f>
        <v>V</v>
      </c>
      <c r="D40" s="8" t="str">
        <f ca="1">INDEX('Oběhy školní dny'!$A:$W,MATCH(Přehled!$A40,'Oběhy školní dny'!$A:$A,0),3)</f>
        <v>Stonařov</v>
      </c>
      <c r="E40" s="8">
        <f ca="1">INDEX('Oběhy školní dny'!$A:$W,MATCH(Přehled!$A40,'Oběhy školní dny'!$A:$A,0),23)</f>
        <v>43132</v>
      </c>
      <c r="F40" s="9">
        <f ca="1">INDEX('Oběhy prázdniny'!$A:$W,MATCH(Přehled!$A40,'Oběhy prázdniny'!$A:$A,0),23)</f>
        <v>9888.7999999999993</v>
      </c>
      <c r="G40" s="9">
        <f ca="1">INDEX('Oběhy víkendy'!$A:$W,MATCH(Přehled!$A40,'Oběhy víkendy'!$A:$A,0),23)</f>
        <v>0</v>
      </c>
      <c r="H40" s="10">
        <f t="shared" ca="1" si="1"/>
        <v>53020.800000000003</v>
      </c>
    </row>
    <row r="41" spans="1:8" x14ac:dyDescent="0.25">
      <c r="A41" s="28" t="str">
        <f t="shared" si="0"/>
        <v>437celkem</v>
      </c>
      <c r="B41" s="7">
        <v>437</v>
      </c>
      <c r="C41" s="29" t="str">
        <f ca="1">INDEX('Oběhy školní dny'!$A:$W,MATCH($A41,'Oběhy školní dny'!$A:$A,0),10)</f>
        <v>V+</v>
      </c>
      <c r="D41" s="8" t="str">
        <f ca="1">INDEX('Oběhy školní dny'!$A:$W,MATCH(Přehled!$A41,'Oběhy školní dny'!$A:$A,0),3)</f>
        <v>Police</v>
      </c>
      <c r="E41" s="8">
        <f ca="1">INDEX('Oběhy školní dny'!$A:$W,MATCH(Přehled!$A41,'Oběhy školní dny'!$A:$A,0),23)</f>
        <v>58281.5</v>
      </c>
      <c r="F41" s="9">
        <f ca="1">INDEX('Oběhy prázdniny'!$A:$W,MATCH(Přehled!$A41,'Oběhy prázdniny'!$A:$A,0),23)</f>
        <v>9705.5000000000018</v>
      </c>
      <c r="G41" s="9">
        <f ca="1">INDEX('Oběhy víkendy'!$A:$W,MATCH(Přehled!$A41,'Oběhy víkendy'!$A:$A,0),23)</f>
        <v>8808</v>
      </c>
      <c r="H41" s="10">
        <f t="shared" ca="1" si="1"/>
        <v>76795</v>
      </c>
    </row>
    <row r="42" spans="1:8" x14ac:dyDescent="0.25">
      <c r="A42" s="28" t="str">
        <f t="shared" si="0"/>
        <v>438celkem</v>
      </c>
      <c r="B42" s="7">
        <v>438</v>
      </c>
      <c r="C42" s="29" t="str">
        <f ca="1">INDEX('Oběhy školní dny'!$A:$W,MATCH($A42,'Oběhy školní dny'!$A:$A,0),10)</f>
        <v>V+</v>
      </c>
      <c r="D42" s="8" t="str">
        <f ca="1">INDEX('Oběhy školní dny'!$A:$W,MATCH(Přehled!$A42,'Oběhy školní dny'!$A:$A,0),3)</f>
        <v>Telč,,aut.nádr.</v>
      </c>
      <c r="E42" s="8">
        <f ca="1">INDEX('Oběhy školní dny'!$A:$W,MATCH(Přehled!$A42,'Oběhy školní dny'!$A:$A,0),23)</f>
        <v>54161</v>
      </c>
      <c r="F42" s="9">
        <f ca="1">INDEX('Oběhy prázdniny'!$A:$W,MATCH(Přehled!$A42,'Oběhy prázdniny'!$A:$A,0),23)</f>
        <v>11956.800000000001</v>
      </c>
      <c r="G42" s="9">
        <f ca="1">INDEX('Oběhy víkendy'!$A:$W,MATCH(Přehled!$A42,'Oběhy víkendy'!$A:$A,0),23)</f>
        <v>0</v>
      </c>
      <c r="H42" s="10">
        <f t="shared" ca="1" si="1"/>
        <v>66117.8</v>
      </c>
    </row>
    <row r="43" spans="1:8" x14ac:dyDescent="0.25">
      <c r="A43" s="28" t="str">
        <f t="shared" si="0"/>
        <v>439celkem</v>
      </c>
      <c r="B43" s="7">
        <v>439</v>
      </c>
      <c r="C43" s="29" t="str">
        <f ca="1">INDEX('Oběhy školní dny'!$A:$W,MATCH($A43,'Oběhy školní dny'!$A:$A,0),10)</f>
        <v>V+</v>
      </c>
      <c r="D43" s="8" t="str">
        <f ca="1">INDEX('Oběhy školní dny'!$A:$W,MATCH(Přehled!$A43,'Oběhy školní dny'!$A:$A,0),3)</f>
        <v>Telč,,aut.nádr.</v>
      </c>
      <c r="E43" s="8">
        <f ca="1">INDEX('Oběhy školní dny'!$A:$W,MATCH(Přehled!$A43,'Oběhy školní dny'!$A:$A,0),23)</f>
        <v>67978</v>
      </c>
      <c r="F43" s="9">
        <f ca="1">INDEX('Oběhy prázdniny'!$A:$W,MATCH(Přehled!$A43,'Oběhy prázdniny'!$A:$A,0),23)</f>
        <v>15585.200000000003</v>
      </c>
      <c r="G43" s="9">
        <f ca="1">INDEX('Oběhy víkendy'!$A:$W,MATCH(Přehled!$A43,'Oběhy víkendy'!$A:$A,0),23)</f>
        <v>0</v>
      </c>
      <c r="H43" s="10">
        <f t="shared" ca="1" si="1"/>
        <v>83563.199999999997</v>
      </c>
    </row>
    <row r="44" spans="1:8" x14ac:dyDescent="0.25">
      <c r="A44" s="28" t="str">
        <f t="shared" si="0"/>
        <v>440celkem</v>
      </c>
      <c r="B44" s="7">
        <v>440</v>
      </c>
      <c r="C44" s="29" t="str">
        <f ca="1">INDEX('Oběhy školní dny'!$A:$W,MATCH($A44,'Oběhy školní dny'!$A:$A,0),10)</f>
        <v>V+</v>
      </c>
      <c r="D44" s="8" t="str">
        <f ca="1">INDEX('Oběhy školní dny'!$A:$W,MATCH(Přehled!$A44,'Oběhy školní dny'!$A:$A,0),3)</f>
        <v>Telč,,aut.nádr.</v>
      </c>
      <c r="E44" s="8">
        <f ca="1">INDEX('Oběhy školní dny'!$A:$W,MATCH(Přehled!$A44,'Oběhy školní dny'!$A:$A,0),23)</f>
        <v>52890</v>
      </c>
      <c r="F44" s="9">
        <f ca="1">INDEX('Oběhy prázdniny'!$A:$W,MATCH(Přehled!$A44,'Oběhy prázdniny'!$A:$A,0),23)</f>
        <v>12126.000000000002</v>
      </c>
      <c r="G44" s="9">
        <f ca="1">INDEX('Oběhy víkendy'!$A:$W,MATCH(Přehled!$A44,'Oběhy víkendy'!$A:$A,0),23)</f>
        <v>0</v>
      </c>
      <c r="H44" s="10">
        <f t="shared" ca="1" si="1"/>
        <v>65016</v>
      </c>
    </row>
    <row r="45" spans="1:8" x14ac:dyDescent="0.25">
      <c r="A45" s="28" t="str">
        <f t="shared" si="0"/>
        <v>441celkem</v>
      </c>
      <c r="B45" s="7">
        <v>441</v>
      </c>
      <c r="C45" s="29" t="str">
        <f ca="1">INDEX('Oběhy školní dny'!$A:$W,MATCH($A45,'Oběhy školní dny'!$A:$A,0),10)</f>
        <v>V+</v>
      </c>
      <c r="D45" s="8" t="str">
        <f ca="1">INDEX('Oběhy školní dny'!$A:$W,MATCH(Přehled!$A45,'Oběhy školní dny'!$A:$A,0),3)</f>
        <v>Telč,,aut.nádr.</v>
      </c>
      <c r="E45" s="8">
        <f ca="1">INDEX('Oběhy školní dny'!$A:$W,MATCH(Přehled!$A45,'Oběhy školní dny'!$A:$A,0),23)</f>
        <v>48585</v>
      </c>
      <c r="F45" s="9">
        <f ca="1">INDEX('Oběhy prázdniny'!$A:$W,MATCH(Přehled!$A45,'Oběhy prázdniny'!$A:$A,0),23)</f>
        <v>11139.000000000002</v>
      </c>
      <c r="G45" s="9">
        <f ca="1">INDEX('Oběhy víkendy'!$A:$W,MATCH(Přehled!$A45,'Oběhy víkendy'!$A:$A,0),23)</f>
        <v>0</v>
      </c>
      <c r="H45" s="10">
        <f t="shared" ca="1" si="1"/>
        <v>59724</v>
      </c>
    </row>
    <row r="46" spans="1:8" x14ac:dyDescent="0.25">
      <c r="A46" s="28" t="str">
        <f t="shared" si="0"/>
        <v>442celkem</v>
      </c>
      <c r="B46" s="7">
        <v>442</v>
      </c>
      <c r="C46" s="29" t="str">
        <f ca="1">INDEX('Oběhy školní dny'!$A:$W,MATCH($A46,'Oběhy školní dny'!$A:$A,0),10)</f>
        <v>V</v>
      </c>
      <c r="D46" s="8" t="str">
        <f ca="1">INDEX('Oběhy školní dny'!$A:$W,MATCH(Přehled!$A46,'Oběhy školní dny'!$A:$A,0),3)</f>
        <v>Telč,,aut.nádr.</v>
      </c>
      <c r="E46" s="8">
        <f ca="1">INDEX('Oběhy školní dny'!$A:$W,MATCH(Přehled!$A46,'Oběhy školní dny'!$A:$A,0),23)</f>
        <v>54653</v>
      </c>
      <c r="F46" s="9">
        <f ca="1">INDEX('Oběhy prázdniny'!$A:$W,MATCH(Přehled!$A46,'Oběhy prázdniny'!$A:$A,0),23)</f>
        <v>12041.400000000001</v>
      </c>
      <c r="G46" s="9">
        <f ca="1">INDEX('Oběhy víkendy'!$A:$W,MATCH(Přehled!$A46,'Oběhy víkendy'!$A:$A,0),23)</f>
        <v>26579.200000000001</v>
      </c>
      <c r="H46" s="10">
        <f t="shared" ca="1" si="1"/>
        <v>93273.599999999991</v>
      </c>
    </row>
    <row r="47" spans="1:8" x14ac:dyDescent="0.25">
      <c r="A47" s="28" t="str">
        <f t="shared" si="0"/>
        <v>443celkem</v>
      </c>
      <c r="B47" s="7">
        <v>443</v>
      </c>
      <c r="C47" s="29" t="str">
        <f ca="1">INDEX('Oběhy školní dny'!$A:$W,MATCH($A47,'Oběhy školní dny'!$A:$A,0),10)</f>
        <v>V</v>
      </c>
      <c r="D47" s="8" t="str">
        <f ca="1">INDEX('Oběhy školní dny'!$A:$W,MATCH(Přehled!$A47,'Oběhy školní dny'!$A:$A,0),3)</f>
        <v>Telč,,aut.nádr.</v>
      </c>
      <c r="E47" s="8">
        <f ca="1">INDEX('Oběhy školní dny'!$A:$W,MATCH(Přehled!$A47,'Oběhy školní dny'!$A:$A,0),23)</f>
        <v>85833.5</v>
      </c>
      <c r="F47" s="9">
        <f ca="1">INDEX('Oběhy prázdniny'!$A:$W,MATCH(Přehled!$A47,'Oběhy prázdniny'!$A:$A,0),23)</f>
        <v>19678.899999999998</v>
      </c>
      <c r="G47" s="9">
        <f ca="1">INDEX('Oběhy víkendy'!$A:$W,MATCH(Přehled!$A47,'Oběhy víkendy'!$A:$A,0),23)</f>
        <v>16038.399999999998</v>
      </c>
      <c r="H47" s="10">
        <f t="shared" ca="1" si="1"/>
        <v>121550.79999999999</v>
      </c>
    </row>
    <row r="48" spans="1:8" x14ac:dyDescent="0.25">
      <c r="A48" s="28" t="str">
        <f t="shared" si="0"/>
        <v>444celkem</v>
      </c>
      <c r="B48" s="7">
        <v>444</v>
      </c>
      <c r="C48" s="29" t="str">
        <f ca="1">INDEX('Oběhy školní dny'!$A:$W,MATCH($A48,'Oběhy školní dny'!$A:$A,0),10)</f>
        <v>S</v>
      </c>
      <c r="D48" s="8" t="str">
        <f ca="1">INDEX('Oběhy školní dny'!$A:$W,MATCH(Přehled!$A48,'Oběhy školní dny'!$A:$A,0),3)</f>
        <v>Telč,,aut.nádr.</v>
      </c>
      <c r="E48" s="8">
        <f ca="1">INDEX('Oběhy školní dny'!$A:$W,MATCH(Přehled!$A48,'Oběhy školní dny'!$A:$A,0),23)</f>
        <v>83332.5</v>
      </c>
      <c r="F48" s="9">
        <f ca="1">INDEX('Oběhy prázdniny'!$A:$W,MATCH(Přehled!$A48,'Oběhy prázdniny'!$A:$A,0),23)</f>
        <v>18301.800000000003</v>
      </c>
      <c r="G48" s="9">
        <f ca="1">INDEX('Oběhy víkendy'!$A:$W,MATCH(Přehled!$A48,'Oběhy víkendy'!$A:$A,0),23)</f>
        <v>0</v>
      </c>
      <c r="H48" s="10">
        <f t="shared" ca="1" si="1"/>
        <v>101634.3</v>
      </c>
    </row>
    <row r="49" spans="1:9" x14ac:dyDescent="0.25">
      <c r="A49" s="28" t="str">
        <f t="shared" si="0"/>
        <v>445celkem</v>
      </c>
      <c r="B49" s="7">
        <v>445</v>
      </c>
      <c r="C49" s="29" t="str">
        <f ca="1">INDEX('Oběhy školní dny'!$A:$W,MATCH($A49,'Oběhy školní dny'!$A:$A,0),10)</f>
        <v>S</v>
      </c>
      <c r="D49" s="8" t="str">
        <f ca="1">INDEX('Oběhy školní dny'!$A:$W,MATCH(Přehled!$A49,'Oběhy školní dny'!$A:$A,0),3)</f>
        <v>Telč,,aut.nádr.</v>
      </c>
      <c r="E49" s="8">
        <f ca="1">INDEX('Oběhy školní dny'!$A:$W,MATCH(Přehled!$A49,'Oběhy školní dny'!$A:$A,0),23)</f>
        <v>49261.5</v>
      </c>
      <c r="F49" s="9">
        <f ca="1">INDEX('Oběhy prázdniny'!$A:$W,MATCH(Přehled!$A49,'Oběhy prázdniny'!$A:$A,0),23)</f>
        <v>11294.1</v>
      </c>
      <c r="G49" s="9">
        <f ca="1">INDEX('Oběhy víkendy'!$A:$W,MATCH(Přehled!$A49,'Oběhy víkendy'!$A:$A,0),23)</f>
        <v>20892.399999999998</v>
      </c>
      <c r="H49" s="10">
        <f t="shared" ca="1" si="1"/>
        <v>81448</v>
      </c>
    </row>
    <row r="50" spans="1:9" x14ac:dyDescent="0.25">
      <c r="A50" s="28" t="str">
        <f t="shared" si="0"/>
        <v>446celkem</v>
      </c>
      <c r="B50" s="7">
        <v>446</v>
      </c>
      <c r="C50" s="29" t="str">
        <f ca="1">INDEX('Oběhy školní dny'!$A:$W,MATCH($A50,'Oběhy školní dny'!$A:$A,0),10)</f>
        <v>V</v>
      </c>
      <c r="D50" s="8" t="str">
        <f ca="1">INDEX('Oběhy školní dny'!$A:$W,MATCH(Přehled!$A50,'Oběhy školní dny'!$A:$A,0),3)</f>
        <v>Studená,,ul.1.máje aut.st.</v>
      </c>
      <c r="E50" s="8">
        <f ca="1">INDEX('Oběhy školní dny'!$A:$W,MATCH(Přehled!$A50,'Oběhy školní dny'!$A:$A,0),23)</f>
        <v>55452.5</v>
      </c>
      <c r="F50" s="9">
        <f ca="1">INDEX('Oběhy prázdniny'!$A:$W,MATCH(Přehled!$A50,'Oběhy prázdniny'!$A:$A,0),23)</f>
        <v>10683.1</v>
      </c>
      <c r="G50" s="9">
        <f ca="1">INDEX('Oběhy víkendy'!$A:$W,MATCH(Přehled!$A50,'Oběhy víkendy'!$A:$A,0),23)</f>
        <v>15680</v>
      </c>
      <c r="H50" s="10">
        <f t="shared" ca="1" si="1"/>
        <v>81815.600000000006</v>
      </c>
    </row>
    <row r="51" spans="1:9" x14ac:dyDescent="0.25">
      <c r="A51" s="28" t="str">
        <f t="shared" si="0"/>
        <v>447celkem</v>
      </c>
      <c r="B51" s="7">
        <v>447</v>
      </c>
      <c r="C51" s="29" t="str">
        <f ca="1">INDEX('Oběhy školní dny'!$A:$W,MATCH($A51,'Oběhy školní dny'!$A:$A,0),10)</f>
        <v>S</v>
      </c>
      <c r="D51" s="8" t="str">
        <f ca="1">INDEX('Oběhy školní dny'!$A:$W,MATCH(Přehled!$A51,'Oběhy školní dny'!$A:$A,0),3)</f>
        <v>Nová Říše,,nám.</v>
      </c>
      <c r="E51" s="8">
        <f ca="1">INDEX('Oběhy školní dny'!$A:$W,MATCH(Přehled!$A51,'Oběhy školní dny'!$A:$A,0),23)</f>
        <v>45182</v>
      </c>
      <c r="F51" s="9">
        <f ca="1">INDEX('Oběhy prázdniny'!$A:$W,MATCH(Přehled!$A51,'Oběhy prázdniny'!$A:$A,0),23)</f>
        <v>9282.5</v>
      </c>
      <c r="G51" s="9">
        <f ca="1">INDEX('Oběhy víkendy'!$A:$W,MATCH(Přehled!$A51,'Oběhy víkendy'!$A:$A,0),23)</f>
        <v>0</v>
      </c>
      <c r="H51" s="10">
        <f t="shared" ca="1" si="1"/>
        <v>54464.5</v>
      </c>
    </row>
    <row r="52" spans="1:9" x14ac:dyDescent="0.25">
      <c r="A52" s="28" t="str">
        <f t="shared" si="0"/>
        <v>448celkem</v>
      </c>
      <c r="B52" s="7">
        <v>448</v>
      </c>
      <c r="C52" s="29" t="str">
        <f ca="1">INDEX('Oběhy školní dny'!$A:$W,MATCH($A52,'Oběhy školní dny'!$A:$A,0),10)</f>
        <v>V</v>
      </c>
      <c r="D52" s="8" t="str">
        <f ca="1">INDEX('Oběhy školní dny'!$A:$W,MATCH(Přehled!$A52,'Oběhy školní dny'!$A:$A,0),3)</f>
        <v>Nová Říše,,nám.</v>
      </c>
      <c r="E52" s="8">
        <f ca="1">INDEX('Oběhy školní dny'!$A:$W,MATCH(Přehled!$A52,'Oběhy školní dny'!$A:$A,0),23)</f>
        <v>60946.5</v>
      </c>
      <c r="F52" s="9">
        <f ca="1">INDEX('Oběhy prázdniny'!$A:$W,MATCH(Přehled!$A52,'Oběhy prázdniny'!$A:$A,0),23)</f>
        <v>9992.2000000000007</v>
      </c>
      <c r="G52" s="9">
        <f ca="1">INDEX('Oběhy víkendy'!$A:$W,MATCH(Přehled!$A52,'Oběhy víkendy'!$A:$A,0),23)</f>
        <v>0</v>
      </c>
      <c r="H52" s="10">
        <f t="shared" ca="1" si="1"/>
        <v>70938.7</v>
      </c>
    </row>
    <row r="53" spans="1:9" ht="15.75" thickBot="1" x14ac:dyDescent="0.3">
      <c r="A53" s="33" t="str">
        <f t="shared" si="0"/>
        <v>449celkem</v>
      </c>
      <c r="B53" s="7">
        <v>449</v>
      </c>
      <c r="C53" s="29" t="str">
        <f ca="1">INDEX('Oběhy školní dny'!$A:$W,MATCH($A53,'Oběhy školní dny'!$A:$A,0),10)</f>
        <v>V</v>
      </c>
      <c r="D53" s="8" t="str">
        <f ca="1">INDEX('Oběhy školní dny'!$A:$W,MATCH(Přehled!$A53,'Oběhy školní dny'!$A:$A,0),3)</f>
        <v>Nová Říše,,nám.</v>
      </c>
      <c r="E53" s="125">
        <f ca="1">INDEX('Oběhy školní dny'!$A:$W,MATCH(Přehled!$A53,'Oběhy školní dny'!$A:$A,0),23)</f>
        <v>55678</v>
      </c>
      <c r="F53" s="34">
        <f ca="1">INDEX('Oběhy prázdniny'!$A:$W,MATCH(Přehled!$A53,'Oběhy prázdniny'!$A:$A,0),23)</f>
        <v>13122.400000000001</v>
      </c>
      <c r="G53" s="34">
        <f ca="1">INDEX('Oběhy víkendy'!$A:$W,MATCH(Přehled!$A53,'Oběhy víkendy'!$A:$A,0),23)</f>
        <v>0</v>
      </c>
      <c r="H53" s="35">
        <f t="shared" ca="1" si="1"/>
        <v>68800.399999999994</v>
      </c>
    </row>
    <row r="54" spans="1:9" ht="15.75" thickBot="1" x14ac:dyDescent="0.3">
      <c r="A54" s="249" t="s">
        <v>145</v>
      </c>
      <c r="B54" s="250"/>
      <c r="C54" s="250"/>
      <c r="D54" s="251"/>
      <c r="E54" s="126">
        <f ca="1">SUM(E5:E53)</f>
        <v>2565794</v>
      </c>
      <c r="F54" s="127">
        <f ca="1">SUM(F5:F53)</f>
        <v>536787.30000000005</v>
      </c>
      <c r="G54" s="127">
        <f ca="1">SUM(G5:G53)</f>
        <v>252354</v>
      </c>
      <c r="H54" s="128">
        <f ca="1">SUM(H5:H53)</f>
        <v>3354935.2999999989</v>
      </c>
    </row>
    <row r="55" spans="1:9" x14ac:dyDescent="0.25">
      <c r="A55" s="3"/>
      <c r="B55" s="3"/>
      <c r="C55" s="3"/>
      <c r="D55" s="3"/>
      <c r="E55" s="3"/>
      <c r="F55" s="3"/>
      <c r="G55" s="3"/>
      <c r="H55" s="3"/>
    </row>
    <row r="56" spans="1:9" x14ac:dyDescent="0.25">
      <c r="A56" s="3"/>
      <c r="B56" s="12" t="s">
        <v>146</v>
      </c>
      <c r="C56" s="3"/>
      <c r="D56" s="3"/>
      <c r="E56" s="12" t="s">
        <v>147</v>
      </c>
      <c r="F56" s="3"/>
      <c r="G56" s="3"/>
      <c r="H56" s="12" t="s">
        <v>148</v>
      </c>
    </row>
    <row r="57" spans="1:9" x14ac:dyDescent="0.25">
      <c r="A57" s="3"/>
      <c r="B57" s="3" t="s">
        <v>28</v>
      </c>
      <c r="C57" s="3">
        <f ca="1">COUNTIFS($C$5:$C$53,B57)</f>
        <v>13</v>
      </c>
      <c r="D57" s="11"/>
      <c r="E57" s="3" t="s">
        <v>28</v>
      </c>
      <c r="F57" s="4">
        <f ca="1">SUMIFS(H$5:H$53,$C$5:$C$53,E57)</f>
        <v>805064.70000000007</v>
      </c>
      <c r="H57" s="3" t="s">
        <v>28</v>
      </c>
      <c r="I57" s="4">
        <f ca="1">F57/C57</f>
        <v>61928.053846153853</v>
      </c>
    </row>
    <row r="58" spans="1:9" x14ac:dyDescent="0.25">
      <c r="A58" s="3"/>
      <c r="B58" s="36" t="s">
        <v>27</v>
      </c>
      <c r="C58" s="3">
        <f ca="1">COUNTIFS($C$5:$C$53,B58)</f>
        <v>31</v>
      </c>
      <c r="D58" s="11"/>
      <c r="E58" s="36" t="s">
        <v>27</v>
      </c>
      <c r="F58" s="4">
        <f ca="1">SUMIFS(H$5:H$53,$C$5:$C$53,E58)</f>
        <v>2198654.6</v>
      </c>
      <c r="H58" s="36" t="s">
        <v>27</v>
      </c>
      <c r="I58" s="4">
        <f ca="1">F58/C58</f>
        <v>70924.34193548387</v>
      </c>
    </row>
    <row r="59" spans="1:9" x14ac:dyDescent="0.25">
      <c r="A59" s="3"/>
      <c r="B59" s="3" t="s">
        <v>29</v>
      </c>
      <c r="C59" s="3">
        <f ca="1">COUNTIFS($C$5:$C$51,B59)</f>
        <v>5</v>
      </c>
      <c r="D59" s="12"/>
      <c r="E59" s="3" t="s">
        <v>29</v>
      </c>
      <c r="F59" s="4">
        <f ca="1">SUMIFS(H$5:H$53,$C$5:$C$53,E59)</f>
        <v>351216</v>
      </c>
      <c r="H59" s="3" t="s">
        <v>29</v>
      </c>
      <c r="I59" s="4">
        <f ca="1">F59/C59</f>
        <v>70243.199999999997</v>
      </c>
    </row>
    <row r="60" spans="1:9" x14ac:dyDescent="0.25">
      <c r="A60" s="3"/>
      <c r="B60" s="12" t="s">
        <v>31</v>
      </c>
      <c r="C60" s="3">
        <f ca="1">SUM(C57:C59)</f>
        <v>49</v>
      </c>
      <c r="E60" s="12" t="s">
        <v>31</v>
      </c>
      <c r="F60" s="4">
        <f ca="1">SUM(F57:F59)</f>
        <v>3354935.3000000003</v>
      </c>
      <c r="H60" s="12" t="s">
        <v>31</v>
      </c>
      <c r="I60" s="4">
        <f ca="1">F60/C60</f>
        <v>68468.067346938784</v>
      </c>
    </row>
    <row r="61" spans="1:9" x14ac:dyDescent="0.25">
      <c r="A61" s="3"/>
      <c r="B61" s="3"/>
      <c r="C61" s="3"/>
      <c r="D61" s="3"/>
      <c r="E61" s="3"/>
      <c r="F61" s="3"/>
      <c r="G61" s="3"/>
      <c r="H61" s="3"/>
    </row>
    <row r="62" spans="1:9" x14ac:dyDescent="0.25">
      <c r="A62" s="3"/>
      <c r="B62" s="3"/>
      <c r="C62" s="3"/>
      <c r="D62" s="3"/>
      <c r="E62" s="3"/>
      <c r="F62" s="3"/>
      <c r="G62" s="3"/>
      <c r="H62" s="3"/>
    </row>
    <row r="63" spans="1:9" x14ac:dyDescent="0.25">
      <c r="A63" s="3"/>
      <c r="B63" s="3"/>
      <c r="C63" s="3"/>
      <c r="D63" s="3"/>
      <c r="E63" s="3"/>
      <c r="F63" s="3"/>
      <c r="G63" s="3"/>
      <c r="H63" s="3"/>
    </row>
    <row r="64" spans="1:9" x14ac:dyDescent="0.25">
      <c r="A64" s="3"/>
      <c r="B64" s="3"/>
      <c r="C64" s="3"/>
      <c r="D64" s="3"/>
      <c r="E64" s="3"/>
      <c r="F64" s="3"/>
      <c r="G64" s="3"/>
      <c r="H64" s="3"/>
    </row>
    <row r="65" spans="1:8" x14ac:dyDescent="0.25">
      <c r="A65" s="3"/>
      <c r="B65" s="3"/>
      <c r="C65" s="3"/>
      <c r="D65" s="3"/>
      <c r="E65" s="3"/>
      <c r="F65" s="3"/>
      <c r="G65" s="3"/>
      <c r="H65" s="3"/>
    </row>
    <row r="66" spans="1:8" x14ac:dyDescent="0.25">
      <c r="A66" s="3"/>
      <c r="B66" s="3"/>
      <c r="C66" s="3"/>
      <c r="D66" s="3"/>
      <c r="E66" s="3"/>
      <c r="F66" s="3"/>
      <c r="G66" s="3"/>
      <c r="H66" s="3"/>
    </row>
  </sheetData>
  <mergeCells count="2">
    <mergeCell ref="A54:D54"/>
    <mergeCell ref="E3:H3"/>
  </mergeCells>
  <conditionalFormatting sqref="H1">
    <cfRule type="containsText" dxfId="1" priority="1" operator="containsText" text="stídání">
      <formula>NOT(ISERROR(SEARCH("stídání",#REF!)))</formula>
    </cfRule>
    <cfRule type="containsText" dxfId="0" priority="2" operator="containsText" text="střídání">
      <formula>NOT(ISERROR(SEARCH("střídání",#REF!)))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D4" sqref="D4"/>
    </sheetView>
  </sheetViews>
  <sheetFormatPr defaultRowHeight="15" x14ac:dyDescent="0.25"/>
  <cols>
    <col min="1" max="16" width="6.28515625" customWidth="1"/>
  </cols>
  <sheetData>
    <row r="1" spans="1:15" s="2" customFormat="1" x14ac:dyDescent="0.25">
      <c r="A1" s="2" t="s">
        <v>1</v>
      </c>
      <c r="B1" s="2" t="s">
        <v>2</v>
      </c>
      <c r="D1" s="2" t="s">
        <v>30</v>
      </c>
      <c r="F1" s="2" t="s">
        <v>1</v>
      </c>
      <c r="G1" s="2" t="s">
        <v>2</v>
      </c>
      <c r="I1" s="2" t="s">
        <v>30</v>
      </c>
      <c r="L1" s="2" t="s">
        <v>1</v>
      </c>
      <c r="M1" s="2" t="s">
        <v>2</v>
      </c>
      <c r="O1" s="2" t="s">
        <v>30</v>
      </c>
    </row>
    <row r="2" spans="1:15" x14ac:dyDescent="0.25">
      <c r="A2" t="s">
        <v>21</v>
      </c>
      <c r="C2" t="str">
        <f t="shared" ref="C2:C6" si="0">CONCATENATE(A2,B2)</f>
        <v>X</v>
      </c>
      <c r="D2" s="1">
        <v>205</v>
      </c>
      <c r="F2" t="s">
        <v>21</v>
      </c>
      <c r="H2" t="str">
        <f t="shared" ref="H2:H6" si="1">CONCATENATE(F2,G2)</f>
        <v>X</v>
      </c>
      <c r="I2" s="1">
        <v>47</v>
      </c>
      <c r="L2">
        <v>6</v>
      </c>
      <c r="N2" t="str">
        <f t="shared" ref="N2:N4" si="2">CONCATENATE(L2,M2)</f>
        <v>6</v>
      </c>
      <c r="O2" s="1">
        <v>52</v>
      </c>
    </row>
    <row r="3" spans="1:15" x14ac:dyDescent="0.25">
      <c r="A3" t="s">
        <v>21</v>
      </c>
      <c r="B3">
        <v>10</v>
      </c>
      <c r="C3" t="str">
        <f t="shared" si="0"/>
        <v>X10</v>
      </c>
      <c r="D3" s="1">
        <v>195</v>
      </c>
      <c r="F3" t="s">
        <v>21</v>
      </c>
      <c r="G3">
        <v>10</v>
      </c>
      <c r="H3" t="str">
        <f t="shared" si="1"/>
        <v>X10</v>
      </c>
      <c r="I3" s="1">
        <v>0</v>
      </c>
      <c r="L3" t="s">
        <v>23</v>
      </c>
      <c r="N3" t="str">
        <f t="shared" si="2"/>
        <v>+</v>
      </c>
      <c r="O3" s="1">
        <v>60</v>
      </c>
    </row>
    <row r="4" spans="1:15" x14ac:dyDescent="0.25">
      <c r="A4" t="s">
        <v>21</v>
      </c>
      <c r="B4">
        <v>25</v>
      </c>
      <c r="C4" t="str">
        <f t="shared" si="0"/>
        <v>X25</v>
      </c>
      <c r="D4" s="1">
        <v>205</v>
      </c>
      <c r="F4" t="s">
        <v>21</v>
      </c>
      <c r="G4">
        <v>25</v>
      </c>
      <c r="H4" t="str">
        <f t="shared" si="1"/>
        <v>X25</v>
      </c>
      <c r="I4" s="1">
        <v>0</v>
      </c>
      <c r="L4" t="s">
        <v>24</v>
      </c>
      <c r="N4" t="str">
        <f t="shared" si="2"/>
        <v>6+</v>
      </c>
      <c r="O4" s="1">
        <v>112</v>
      </c>
    </row>
    <row r="5" spans="1:15" x14ac:dyDescent="0.25">
      <c r="A5" t="s">
        <v>21</v>
      </c>
      <c r="B5">
        <v>35</v>
      </c>
      <c r="C5" t="str">
        <f t="shared" si="0"/>
        <v>X35</v>
      </c>
      <c r="D5" s="1">
        <v>0</v>
      </c>
      <c r="F5" t="s">
        <v>21</v>
      </c>
      <c r="G5">
        <v>35</v>
      </c>
      <c r="H5" t="str">
        <f t="shared" si="1"/>
        <v>X35</v>
      </c>
      <c r="I5" s="1">
        <v>57</v>
      </c>
    </row>
    <row r="6" spans="1:15" x14ac:dyDescent="0.25">
      <c r="A6" t="s">
        <v>21</v>
      </c>
      <c r="B6">
        <v>45</v>
      </c>
      <c r="C6" t="str">
        <f t="shared" si="0"/>
        <v>X45</v>
      </c>
      <c r="D6" s="1">
        <v>0</v>
      </c>
      <c r="F6" t="s">
        <v>21</v>
      </c>
      <c r="G6">
        <v>45</v>
      </c>
      <c r="H6" t="str">
        <f t="shared" si="1"/>
        <v>X45</v>
      </c>
      <c r="I6" s="1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2023-08-07T09:21:58Z</dcterms:modified>
</cp:coreProperties>
</file>