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 activeTab="5"/>
  </bookViews>
  <sheets>
    <sheet name="Kryci_list" sheetId="2" r:id="rId1"/>
    <sheet name="Rekapitulace" sheetId="3" r:id="rId2"/>
    <sheet name="Polozky_stavebni_cast" sheetId="1" r:id="rId3"/>
    <sheet name="Elektroinstalace" sheetId="4" r:id="rId4"/>
    <sheet name="Vzduchotechnika" sheetId="6" r:id="rId5"/>
    <sheet name="Plynovod" sheetId="7" r:id="rId6"/>
  </sheets>
  <definedNames>
    <definedName name="_xlnm._FilterDatabase" localSheetId="2" hidden="1">Polozky_stavebni_cast!$A$1:$A$571</definedName>
    <definedName name="_xlnm.Print_Titles" localSheetId="3">Elektroinstalace!$1:$3</definedName>
    <definedName name="_xlnm.Print_Titles" localSheetId="2">Polozky_stavebni_cast!$4:$6</definedName>
    <definedName name="_xlnm.Print_Titles" localSheetId="1">Rekapitulace!$1:$5</definedName>
    <definedName name="_xlnm.Print_Titles" localSheetId="4">Vzduchotechnika!$1:$5</definedName>
    <definedName name="_xlnm.Print_Area" localSheetId="3">Elektroinstalace!$A$1:$J$160</definedName>
    <definedName name="_xlnm.Print_Area" localSheetId="2">Polozky_stavebni_cast!$A$1:$I$577</definedName>
    <definedName name="_xlnm.Print_Area" localSheetId="1">Rekapitulace!$B$1:$F$108</definedName>
    <definedName name="_xlnm.Print_Area" localSheetId="4">Vzduchotechnika!$A$1:$I$33</definedName>
  </definedNames>
  <calcPr calcId="125725"/>
</workbook>
</file>

<file path=xl/calcChain.xml><?xml version="1.0" encoding="utf-8"?>
<calcChain xmlns="http://schemas.openxmlformats.org/spreadsheetml/2006/main">
  <c r="M27" i="2"/>
  <c r="I4" i="4"/>
  <c r="I5"/>
  <c r="G4"/>
  <c r="G5"/>
  <c r="C224" i="1"/>
  <c r="F33" i="6"/>
  <c r="H7"/>
  <c r="H33" s="1"/>
  <c r="E564" i="1"/>
  <c r="E545"/>
  <c r="E548" s="1"/>
  <c r="E347"/>
  <c r="E346"/>
  <c r="E331"/>
  <c r="E342" s="1"/>
  <c r="E341"/>
  <c r="E340"/>
  <c r="E332"/>
  <c r="E334"/>
  <c r="E108"/>
  <c r="G223"/>
  <c r="E213"/>
  <c r="E185"/>
  <c r="E166"/>
  <c r="E169"/>
  <c r="E165"/>
  <c r="E103"/>
  <c r="E111" s="1"/>
  <c r="E63"/>
  <c r="E62"/>
  <c r="E73"/>
  <c r="E67"/>
  <c r="E61"/>
  <c r="E60"/>
  <c r="E71"/>
  <c r="E59"/>
  <c r="E58"/>
  <c r="E546" l="1"/>
  <c r="E547"/>
  <c r="E109"/>
  <c r="E112"/>
  <c r="E337"/>
  <c r="E106"/>
  <c r="H223"/>
  <c r="I223"/>
  <c r="E157" l="1"/>
  <c r="E126"/>
  <c r="E124" s="1"/>
  <c r="G59" i="7"/>
  <c r="G18"/>
  <c r="G19"/>
  <c r="G20"/>
  <c r="G21"/>
  <c r="G22"/>
  <c r="G23"/>
  <c r="G25"/>
  <c r="G27"/>
  <c r="G28"/>
  <c r="G29"/>
  <c r="G30"/>
  <c r="G31"/>
  <c r="G32"/>
  <c r="G33"/>
  <c r="G34"/>
  <c r="G35"/>
  <c r="G37"/>
  <c r="G40"/>
  <c r="G42"/>
  <c r="G43"/>
  <c r="G45"/>
  <c r="G47"/>
  <c r="G48"/>
  <c r="G49"/>
  <c r="G50"/>
  <c r="G51"/>
  <c r="G52"/>
  <c r="G53"/>
  <c r="G55"/>
  <c r="G56"/>
  <c r="G57"/>
  <c r="G61"/>
  <c r="G63"/>
  <c r="G65"/>
  <c r="G67"/>
  <c r="G69"/>
  <c r="G71"/>
  <c r="G12"/>
  <c r="G13"/>
  <c r="G14"/>
  <c r="G15"/>
  <c r="G16"/>
  <c r="G17"/>
  <c r="G11"/>
  <c r="I158" i="4"/>
  <c r="G158"/>
  <c r="I157"/>
  <c r="G157"/>
  <c r="I156"/>
  <c r="G156"/>
  <c r="I155"/>
  <c r="G155"/>
  <c r="I154"/>
  <c r="G154"/>
  <c r="I153"/>
  <c r="G153"/>
  <c r="I152"/>
  <c r="G152"/>
  <c r="I151"/>
  <c r="G151"/>
  <c r="I150"/>
  <c r="G150"/>
  <c r="I149"/>
  <c r="G149"/>
  <c r="I148"/>
  <c r="G148"/>
  <c r="I147"/>
  <c r="G147"/>
  <c r="I146"/>
  <c r="G146"/>
  <c r="I145"/>
  <c r="G145"/>
  <c r="I144"/>
  <c r="G144"/>
  <c r="I143"/>
  <c r="G143"/>
  <c r="I142"/>
  <c r="G142"/>
  <c r="I141"/>
  <c r="G141"/>
  <c r="I140"/>
  <c r="G140"/>
  <c r="I139"/>
  <c r="G139"/>
  <c r="I138"/>
  <c r="G138"/>
  <c r="I137"/>
  <c r="G137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I100"/>
  <c r="G100"/>
  <c r="I99"/>
  <c r="G99"/>
  <c r="I98"/>
  <c r="G98"/>
  <c r="I97"/>
  <c r="G97"/>
  <c r="I96"/>
  <c r="G96"/>
  <c r="I95"/>
  <c r="G95"/>
  <c r="I94"/>
  <c r="G94"/>
  <c r="I93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I53"/>
  <c r="G53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I159" s="1"/>
  <c r="G6"/>
  <c r="J5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J4"/>
  <c r="G73" i="7" l="1"/>
  <c r="F482" i="1" s="1"/>
  <c r="J6" i="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0"/>
  <c r="J31"/>
  <c r="J32"/>
  <c r="J33"/>
  <c r="J35"/>
  <c r="J36"/>
  <c r="J37"/>
  <c r="J38"/>
  <c r="J46"/>
  <c r="J47"/>
  <c r="J48"/>
  <c r="J49"/>
  <c r="J50"/>
  <c r="J51"/>
  <c r="J52"/>
  <c r="J53"/>
  <c r="J54"/>
  <c r="J55"/>
  <c r="J56"/>
  <c r="J57"/>
  <c r="J58"/>
  <c r="J59"/>
  <c r="J60"/>
  <c r="J62"/>
  <c r="J63"/>
  <c r="J78"/>
  <c r="J79"/>
  <c r="J80"/>
  <c r="J81"/>
  <c r="J82"/>
  <c r="J83"/>
  <c r="J84"/>
  <c r="J85"/>
  <c r="J86"/>
  <c r="J87"/>
  <c r="J88"/>
  <c r="J89"/>
  <c r="J90"/>
  <c r="J91"/>
  <c r="J108"/>
  <c r="J109"/>
  <c r="J111"/>
  <c r="J112"/>
  <c r="J113"/>
  <c r="J114"/>
  <c r="J115"/>
  <c r="J118"/>
  <c r="J119"/>
  <c r="J120"/>
  <c r="J121"/>
  <c r="J122"/>
  <c r="J123"/>
  <c r="J124"/>
  <c r="J125"/>
  <c r="J126"/>
  <c r="J127"/>
  <c r="J128"/>
  <c r="J129"/>
  <c r="J130"/>
  <c r="J131"/>
  <c r="J132"/>
  <c r="J134"/>
  <c r="J136"/>
  <c r="J137"/>
  <c r="J138"/>
  <c r="J144"/>
  <c r="J145"/>
  <c r="J147"/>
  <c r="J150"/>
  <c r="J151"/>
  <c r="J152"/>
  <c r="J153"/>
  <c r="J154"/>
  <c r="J155"/>
  <c r="J156"/>
  <c r="J157"/>
  <c r="J158"/>
  <c r="J135"/>
  <c r="J133"/>
  <c r="J117"/>
  <c r="J116"/>
  <c r="J92"/>
  <c r="J34"/>
  <c r="J29"/>
  <c r="J148"/>
  <c r="J149"/>
  <c r="J146"/>
  <c r="J139"/>
  <c r="J140"/>
  <c r="J141"/>
  <c r="J142"/>
  <c r="J143"/>
  <c r="J110"/>
  <c r="J93"/>
  <c r="J94"/>
  <c r="J95"/>
  <c r="J96"/>
  <c r="J97"/>
  <c r="J98"/>
  <c r="J99"/>
  <c r="J100"/>
  <c r="J101"/>
  <c r="J102"/>
  <c r="J103"/>
  <c r="J104"/>
  <c r="J105"/>
  <c r="J106"/>
  <c r="J107"/>
  <c r="J64"/>
  <c r="J65"/>
  <c r="J66"/>
  <c r="J68"/>
  <c r="J69"/>
  <c r="J70"/>
  <c r="J71"/>
  <c r="J72"/>
  <c r="J73"/>
  <c r="J74"/>
  <c r="J75"/>
  <c r="J76"/>
  <c r="J77"/>
  <c r="J61"/>
  <c r="J39"/>
  <c r="J40"/>
  <c r="J41"/>
  <c r="J42"/>
  <c r="J43"/>
  <c r="J44"/>
  <c r="J45"/>
  <c r="J67"/>
  <c r="G159"/>
  <c r="J159" l="1"/>
  <c r="F487" i="1" s="1"/>
  <c r="F449"/>
  <c r="C75" i="3" l="1"/>
  <c r="B75"/>
  <c r="G466" i="1"/>
  <c r="G467" s="1"/>
  <c r="D75" i="3" s="1"/>
  <c r="F75" s="1"/>
  <c r="E75" s="1"/>
  <c r="G117" i="1"/>
  <c r="H117" s="1"/>
  <c r="C77" i="3"/>
  <c r="B77"/>
  <c r="C76"/>
  <c r="B76"/>
  <c r="C74"/>
  <c r="B74"/>
  <c r="C73"/>
  <c r="B73"/>
  <c r="G462" i="1"/>
  <c r="G457"/>
  <c r="H457" s="1"/>
  <c r="G456"/>
  <c r="I456" s="1"/>
  <c r="G455"/>
  <c r="H455" s="1"/>
  <c r="G454"/>
  <c r="H454" s="1"/>
  <c r="G453"/>
  <c r="I453" s="1"/>
  <c r="G470"/>
  <c r="H470" s="1"/>
  <c r="H471" s="1"/>
  <c r="G200"/>
  <c r="H200" s="1"/>
  <c r="G114"/>
  <c r="H114" s="1"/>
  <c r="E145"/>
  <c r="G178"/>
  <c r="G192"/>
  <c r="H192" s="1"/>
  <c r="G233"/>
  <c r="H233" s="1"/>
  <c r="G232"/>
  <c r="H232" s="1"/>
  <c r="G461" l="1"/>
  <c r="I461" s="1"/>
  <c r="G477"/>
  <c r="H477" s="1"/>
  <c r="G474"/>
  <c r="H474" s="1"/>
  <c r="H466"/>
  <c r="H467" s="1"/>
  <c r="I466"/>
  <c r="I467" s="1"/>
  <c r="I117"/>
  <c r="H462"/>
  <c r="I462"/>
  <c r="G476"/>
  <c r="H476" s="1"/>
  <c r="G475"/>
  <c r="H475" s="1"/>
  <c r="G458"/>
  <c r="D73" i="3" s="1"/>
  <c r="F73" s="1"/>
  <c r="E73" s="1"/>
  <c r="H456" i="1"/>
  <c r="I457"/>
  <c r="H453"/>
  <c r="H458" s="1"/>
  <c r="I454"/>
  <c r="I455"/>
  <c r="I476"/>
  <c r="G471"/>
  <c r="D76" i="3" s="1"/>
  <c r="F76" s="1"/>
  <c r="E76" s="1"/>
  <c r="I470" i="1"/>
  <c r="I471" s="1"/>
  <c r="I200"/>
  <c r="I114"/>
  <c r="G180"/>
  <c r="H178"/>
  <c r="I178"/>
  <c r="I232"/>
  <c r="I233"/>
  <c r="I192"/>
  <c r="I474" l="1"/>
  <c r="I458"/>
  <c r="I475"/>
  <c r="H461"/>
  <c r="H463" s="1"/>
  <c r="G463"/>
  <c r="D74" i="3" s="1"/>
  <c r="F74" s="1"/>
  <c r="E74" s="1"/>
  <c r="I463" i="1"/>
  <c r="I477"/>
  <c r="G478"/>
  <c r="D77" i="3" s="1"/>
  <c r="F77" s="1"/>
  <c r="E77" s="1"/>
  <c r="H478" i="1"/>
  <c r="H180"/>
  <c r="I180"/>
  <c r="G382"/>
  <c r="H382" s="1"/>
  <c r="I478" l="1"/>
  <c r="I382"/>
  <c r="C71" i="3" l="1"/>
  <c r="C66"/>
  <c r="G526" i="1"/>
  <c r="H526" s="1"/>
  <c r="G527"/>
  <c r="H527" s="1"/>
  <c r="G48"/>
  <c r="I48" s="1"/>
  <c r="G57"/>
  <c r="H57" s="1"/>
  <c r="G63"/>
  <c r="H63" s="1"/>
  <c r="G69"/>
  <c r="H69" s="1"/>
  <c r="G75"/>
  <c r="H75" s="1"/>
  <c r="C105" i="3"/>
  <c r="B105"/>
  <c r="C102"/>
  <c r="B102"/>
  <c r="C101"/>
  <c r="B101"/>
  <c r="C98"/>
  <c r="B98"/>
  <c r="C97"/>
  <c r="B97"/>
  <c r="C96"/>
  <c r="B96"/>
  <c r="C95"/>
  <c r="B95"/>
  <c r="G163" i="1"/>
  <c r="H163" s="1"/>
  <c r="G131"/>
  <c r="H131" s="1"/>
  <c r="G88"/>
  <c r="H88" s="1"/>
  <c r="G89"/>
  <c r="H89" s="1"/>
  <c r="G179"/>
  <c r="H179" s="1"/>
  <c r="C26" i="3"/>
  <c r="B26"/>
  <c r="G177" i="1"/>
  <c r="C60" i="3"/>
  <c r="B60"/>
  <c r="G401" i="1"/>
  <c r="H401" s="1"/>
  <c r="G400"/>
  <c r="H400" s="1"/>
  <c r="G231"/>
  <c r="H231" s="1"/>
  <c r="G181" l="1"/>
  <c r="I526"/>
  <c r="I527"/>
  <c r="H48"/>
  <c r="I75"/>
  <c r="I69"/>
  <c r="I63"/>
  <c r="I57"/>
  <c r="I163"/>
  <c r="I131"/>
  <c r="I88"/>
  <c r="I231"/>
  <c r="H402"/>
  <c r="E60" i="3" s="1"/>
  <c r="I89" i="1"/>
  <c r="I179"/>
  <c r="H177"/>
  <c r="H181" s="1"/>
  <c r="I177"/>
  <c r="I401"/>
  <c r="G402"/>
  <c r="D60" i="3" s="1"/>
  <c r="I400" i="1"/>
  <c r="I402" s="1"/>
  <c r="F60" i="3" s="1"/>
  <c r="C27"/>
  <c r="B27"/>
  <c r="G185" i="1"/>
  <c r="G184"/>
  <c r="C88" i="3"/>
  <c r="B88"/>
  <c r="G140" i="1"/>
  <c r="G150"/>
  <c r="H150" s="1"/>
  <c r="G173"/>
  <c r="G172"/>
  <c r="I181" l="1"/>
  <c r="G147"/>
  <c r="H147" s="1"/>
  <c r="G149"/>
  <c r="I149" s="1"/>
  <c r="G146"/>
  <c r="I146" s="1"/>
  <c r="G148"/>
  <c r="I148" s="1"/>
  <c r="G120"/>
  <c r="H120" s="1"/>
  <c r="D26" i="3"/>
  <c r="F26" s="1"/>
  <c r="E26" s="1"/>
  <c r="H185" i="1"/>
  <c r="I185"/>
  <c r="G186"/>
  <c r="D27" i="3" s="1"/>
  <c r="F27" s="1"/>
  <c r="E27" s="1"/>
  <c r="H184" i="1"/>
  <c r="I184"/>
  <c r="H140"/>
  <c r="I140"/>
  <c r="I150"/>
  <c r="H173"/>
  <c r="I173"/>
  <c r="H172"/>
  <c r="I172"/>
  <c r="G171"/>
  <c r="H148" l="1"/>
  <c r="I147"/>
  <c r="H146"/>
  <c r="I120"/>
  <c r="H149"/>
  <c r="I186"/>
  <c r="H186"/>
  <c r="H171"/>
  <c r="I171"/>
  <c r="G504"/>
  <c r="H504" s="1"/>
  <c r="G503"/>
  <c r="C92" i="3"/>
  <c r="B92"/>
  <c r="C91"/>
  <c r="B91"/>
  <c r="C90"/>
  <c r="B90"/>
  <c r="C89"/>
  <c r="B89"/>
  <c r="C87"/>
  <c r="B87"/>
  <c r="C86"/>
  <c r="B86"/>
  <c r="C83"/>
  <c r="B83"/>
  <c r="C80"/>
  <c r="B80"/>
  <c r="C82"/>
  <c r="C79"/>
  <c r="C72"/>
  <c r="B72"/>
  <c r="C69"/>
  <c r="B69"/>
  <c r="C68"/>
  <c r="B68"/>
  <c r="C67"/>
  <c r="B67"/>
  <c r="C64"/>
  <c r="B64"/>
  <c r="C63"/>
  <c r="B63"/>
  <c r="C62"/>
  <c r="B62"/>
  <c r="C61"/>
  <c r="B61"/>
  <c r="C59"/>
  <c r="B59"/>
  <c r="C58"/>
  <c r="B58"/>
  <c r="C57"/>
  <c r="B57"/>
  <c r="C56"/>
  <c r="B56"/>
  <c r="C55"/>
  <c r="B55"/>
  <c r="C54"/>
  <c r="B54"/>
  <c r="C53"/>
  <c r="B53"/>
  <c r="G318" i="1"/>
  <c r="H318" s="1"/>
  <c r="C50" i="3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4"/>
  <c r="B34"/>
  <c r="C33"/>
  <c r="B33"/>
  <c r="C32"/>
  <c r="B32"/>
  <c r="C31"/>
  <c r="B31"/>
  <c r="C30"/>
  <c r="B30"/>
  <c r="C29"/>
  <c r="B29"/>
  <c r="C28"/>
  <c r="B28"/>
  <c r="C25"/>
  <c r="B25"/>
  <c r="C24"/>
  <c r="B24"/>
  <c r="C23"/>
  <c r="B23"/>
  <c r="C22"/>
  <c r="B22"/>
  <c r="C21"/>
  <c r="B21"/>
  <c r="C20"/>
  <c r="B20"/>
  <c r="C19"/>
  <c r="B19"/>
  <c r="C18"/>
  <c r="B18"/>
  <c r="C15"/>
  <c r="B15"/>
  <c r="C14"/>
  <c r="B14"/>
  <c r="C13"/>
  <c r="B13"/>
  <c r="C12"/>
  <c r="B12"/>
  <c r="C11"/>
  <c r="B11"/>
  <c r="C10"/>
  <c r="B10"/>
  <c r="C9"/>
  <c r="B9"/>
  <c r="C8"/>
  <c r="B8"/>
  <c r="C7"/>
  <c r="B7"/>
  <c r="C3"/>
  <c r="C104"/>
  <c r="C100"/>
  <c r="C94"/>
  <c r="C85"/>
  <c r="C52"/>
  <c r="C36"/>
  <c r="C17"/>
  <c r="C6"/>
  <c r="G299" i="1"/>
  <c r="H503" l="1"/>
  <c r="G505"/>
  <c r="D88" i="3" s="1"/>
  <c r="F88" s="1"/>
  <c r="E88" s="1"/>
  <c r="I504" i="1"/>
  <c r="I503"/>
  <c r="I318"/>
  <c r="H299"/>
  <c r="I299"/>
  <c r="G570"/>
  <c r="H570" s="1"/>
  <c r="G569"/>
  <c r="G564"/>
  <c r="G565" s="1"/>
  <c r="G560"/>
  <c r="H560" s="1"/>
  <c r="G559"/>
  <c r="I559" s="1"/>
  <c r="G558"/>
  <c r="I558" s="1"/>
  <c r="G557"/>
  <c r="G552"/>
  <c r="G553" s="1"/>
  <c r="G548"/>
  <c r="I548" s="1"/>
  <c r="G547"/>
  <c r="I547" s="1"/>
  <c r="G546"/>
  <c r="I546" s="1"/>
  <c r="G545"/>
  <c r="G541"/>
  <c r="H541" s="1"/>
  <c r="G540"/>
  <c r="H540" s="1"/>
  <c r="G539"/>
  <c r="H539" s="1"/>
  <c r="G535"/>
  <c r="G536" s="1"/>
  <c r="D95" i="3" s="1"/>
  <c r="F95" s="1"/>
  <c r="E95" s="1"/>
  <c r="G530" i="1"/>
  <c r="I530" s="1"/>
  <c r="G529"/>
  <c r="I529" s="1"/>
  <c r="G528"/>
  <c r="I528" s="1"/>
  <c r="G525"/>
  <c r="G521"/>
  <c r="G522" s="1"/>
  <c r="G517"/>
  <c r="I517" s="1"/>
  <c r="G516"/>
  <c r="I516" s="1"/>
  <c r="G515"/>
  <c r="G511"/>
  <c r="H511" s="1"/>
  <c r="G510"/>
  <c r="H510" s="1"/>
  <c r="G509"/>
  <c r="H509" s="1"/>
  <c r="G508"/>
  <c r="G499"/>
  <c r="H499" s="1"/>
  <c r="G498"/>
  <c r="H498" s="1"/>
  <c r="G497"/>
  <c r="G493"/>
  <c r="I493" s="1"/>
  <c r="G492"/>
  <c r="G487"/>
  <c r="G488" s="1"/>
  <c r="D83" i="3" s="1"/>
  <c r="F83" s="1"/>
  <c r="E83" s="1"/>
  <c r="G482" i="1"/>
  <c r="G483" s="1"/>
  <c r="D80" i="3" s="1"/>
  <c r="F80" s="1"/>
  <c r="E80" s="1"/>
  <c r="G449" i="1"/>
  <c r="G444"/>
  <c r="I444" s="1"/>
  <c r="G443"/>
  <c r="H443" s="1"/>
  <c r="G439"/>
  <c r="G440" s="1"/>
  <c r="G435"/>
  <c r="G436" s="1"/>
  <c r="D67" i="3" s="1"/>
  <c r="F67" s="1"/>
  <c r="E67" s="1"/>
  <c r="G430" i="1"/>
  <c r="I430" s="1"/>
  <c r="G429"/>
  <c r="I429" s="1"/>
  <c r="G428"/>
  <c r="H428" s="1"/>
  <c r="G424"/>
  <c r="I424" s="1"/>
  <c r="G423"/>
  <c r="I423" s="1"/>
  <c r="G422"/>
  <c r="I422" s="1"/>
  <c r="G421"/>
  <c r="I421" s="1"/>
  <c r="G420"/>
  <c r="I420" s="1"/>
  <c r="G419"/>
  <c r="I419" s="1"/>
  <c r="G418"/>
  <c r="G414"/>
  <c r="G415" s="1"/>
  <c r="G410"/>
  <c r="I410" s="1"/>
  <c r="G409"/>
  <c r="I409" s="1"/>
  <c r="G408"/>
  <c r="I408" s="1"/>
  <c r="G407"/>
  <c r="I407" s="1"/>
  <c r="G406"/>
  <c r="I406" s="1"/>
  <c r="G405"/>
  <c r="G396"/>
  <c r="H396" s="1"/>
  <c r="G392"/>
  <c r="H392" s="1"/>
  <c r="G391"/>
  <c r="H391" s="1"/>
  <c r="G390"/>
  <c r="G386"/>
  <c r="I386" s="1"/>
  <c r="G385"/>
  <c r="I385" s="1"/>
  <c r="G384"/>
  <c r="I384" s="1"/>
  <c r="G383"/>
  <c r="I383" s="1"/>
  <c r="G381"/>
  <c r="I381" s="1"/>
  <c r="G377"/>
  <c r="G378" s="1"/>
  <c r="G373"/>
  <c r="I373" s="1"/>
  <c r="G372"/>
  <c r="G368"/>
  <c r="G369" s="1"/>
  <c r="G364"/>
  <c r="I364" s="1"/>
  <c r="G363"/>
  <c r="I363" s="1"/>
  <c r="G362"/>
  <c r="I362" s="1"/>
  <c r="G361"/>
  <c r="I361" s="1"/>
  <c r="G360"/>
  <c r="I360" s="1"/>
  <c r="G359"/>
  <c r="I359" s="1"/>
  <c r="G358"/>
  <c r="I358" s="1"/>
  <c r="G357"/>
  <c r="I357" s="1"/>
  <c r="G356"/>
  <c r="I356" s="1"/>
  <c r="G355"/>
  <c r="I355" s="1"/>
  <c r="G354"/>
  <c r="I354" s="1"/>
  <c r="G353"/>
  <c r="G348"/>
  <c r="I348" s="1"/>
  <c r="G347"/>
  <c r="I347" s="1"/>
  <c r="G346"/>
  <c r="H346" s="1"/>
  <c r="G342"/>
  <c r="I342" s="1"/>
  <c r="G341"/>
  <c r="I341" s="1"/>
  <c r="G340"/>
  <c r="I340" s="1"/>
  <c r="G339"/>
  <c r="I339" s="1"/>
  <c r="G338"/>
  <c r="I338" s="1"/>
  <c r="G337"/>
  <c r="I337" s="1"/>
  <c r="G336"/>
  <c r="I336" s="1"/>
  <c r="G335"/>
  <c r="I335" s="1"/>
  <c r="G334"/>
  <c r="I334" s="1"/>
  <c r="G333"/>
  <c r="I333" s="1"/>
  <c r="G332"/>
  <c r="I332" s="1"/>
  <c r="G331"/>
  <c r="I331" s="1"/>
  <c r="G330"/>
  <c r="I330" s="1"/>
  <c r="G329"/>
  <c r="I329" s="1"/>
  <c r="G328"/>
  <c r="I328" s="1"/>
  <c r="G327"/>
  <c r="G323"/>
  <c r="I323" s="1"/>
  <c r="G322"/>
  <c r="I322" s="1"/>
  <c r="G317"/>
  <c r="I317" s="1"/>
  <c r="G316"/>
  <c r="G312"/>
  <c r="I312" s="1"/>
  <c r="G311"/>
  <c r="I311" s="1"/>
  <c r="G310"/>
  <c r="I310" s="1"/>
  <c r="G309"/>
  <c r="G305"/>
  <c r="I305" s="1"/>
  <c r="G304"/>
  <c r="I304" s="1"/>
  <c r="G303"/>
  <c r="G298"/>
  <c r="G294"/>
  <c r="I294" s="1"/>
  <c r="G293"/>
  <c r="I293" s="1"/>
  <c r="G292"/>
  <c r="G288"/>
  <c r="I288" s="1"/>
  <c r="G287"/>
  <c r="G283"/>
  <c r="I283" s="1"/>
  <c r="G279"/>
  <c r="H279" s="1"/>
  <c r="G278"/>
  <c r="H278" s="1"/>
  <c r="G277"/>
  <c r="H277" s="1"/>
  <c r="G276"/>
  <c r="G272"/>
  <c r="G273" s="1"/>
  <c r="G268"/>
  <c r="G269" s="1"/>
  <c r="G264"/>
  <c r="H264" s="1"/>
  <c r="G263"/>
  <c r="H263" s="1"/>
  <c r="G262"/>
  <c r="H262" s="1"/>
  <c r="G261"/>
  <c r="H261" s="1"/>
  <c r="G260"/>
  <c r="H260" s="1"/>
  <c r="G259"/>
  <c r="H259" s="1"/>
  <c r="G258"/>
  <c r="H258" s="1"/>
  <c r="G257"/>
  <c r="H257" s="1"/>
  <c r="G256"/>
  <c r="I256" s="1"/>
  <c r="G255"/>
  <c r="G250"/>
  <c r="I250" s="1"/>
  <c r="G249"/>
  <c r="I249" s="1"/>
  <c r="G248"/>
  <c r="I248" s="1"/>
  <c r="G247"/>
  <c r="I247" s="1"/>
  <c r="G246"/>
  <c r="I246" s="1"/>
  <c r="G242"/>
  <c r="I242" s="1"/>
  <c r="G241"/>
  <c r="I241" s="1"/>
  <c r="G240"/>
  <c r="I240" s="1"/>
  <c r="G239"/>
  <c r="I239" s="1"/>
  <c r="G238"/>
  <c r="I238" s="1"/>
  <c r="G234"/>
  <c r="H234" s="1"/>
  <c r="G230"/>
  <c r="H230" s="1"/>
  <c r="G229"/>
  <c r="H229" s="1"/>
  <c r="G228"/>
  <c r="H228" s="1"/>
  <c r="G227"/>
  <c r="G222"/>
  <c r="I222" s="1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G204"/>
  <c r="G205" s="1"/>
  <c r="G199"/>
  <c r="G201" s="1"/>
  <c r="G195"/>
  <c r="I195" s="1"/>
  <c r="G194"/>
  <c r="I194" s="1"/>
  <c r="G193"/>
  <c r="I193" s="1"/>
  <c r="G191"/>
  <c r="I191" s="1"/>
  <c r="G190"/>
  <c r="I190" s="1"/>
  <c r="G189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2"/>
  <c r="H162" s="1"/>
  <c r="G161"/>
  <c r="H161" s="1"/>
  <c r="G160"/>
  <c r="H160" s="1"/>
  <c r="G159"/>
  <c r="G158"/>
  <c r="G157"/>
  <c r="H157" s="1"/>
  <c r="G156"/>
  <c r="I156" s="1"/>
  <c r="G155"/>
  <c r="I155" s="1"/>
  <c r="G154"/>
  <c r="G145"/>
  <c r="I145" s="1"/>
  <c r="G144"/>
  <c r="G139"/>
  <c r="I139" s="1"/>
  <c r="G138"/>
  <c r="I138" s="1"/>
  <c r="G137"/>
  <c r="I137" s="1"/>
  <c r="G136"/>
  <c r="I136" s="1"/>
  <c r="G135"/>
  <c r="G130"/>
  <c r="G132" s="1"/>
  <c r="G126"/>
  <c r="I126" s="1"/>
  <c r="G125"/>
  <c r="I125" s="1"/>
  <c r="G124"/>
  <c r="G119"/>
  <c r="H119" s="1"/>
  <c r="G118"/>
  <c r="H118" s="1"/>
  <c r="G116"/>
  <c r="I116" s="1"/>
  <c r="G115"/>
  <c r="I115" s="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4"/>
  <c r="H104" s="1"/>
  <c r="G103"/>
  <c r="H103" s="1"/>
  <c r="G102"/>
  <c r="G98"/>
  <c r="H98" s="1"/>
  <c r="G97"/>
  <c r="H97" s="1"/>
  <c r="G96"/>
  <c r="G92"/>
  <c r="H92" s="1"/>
  <c r="G91"/>
  <c r="H91" s="1"/>
  <c r="G90"/>
  <c r="H90" s="1"/>
  <c r="G87"/>
  <c r="G86"/>
  <c r="G81"/>
  <c r="I81" s="1"/>
  <c r="G80"/>
  <c r="G76"/>
  <c r="I76" s="1"/>
  <c r="G74"/>
  <c r="I74" s="1"/>
  <c r="G73"/>
  <c r="I73" s="1"/>
  <c r="G72"/>
  <c r="I72" s="1"/>
  <c r="G71"/>
  <c r="I71" s="1"/>
  <c r="G70"/>
  <c r="I70" s="1"/>
  <c r="G68"/>
  <c r="I68" s="1"/>
  <c r="G67"/>
  <c r="I67" s="1"/>
  <c r="G66"/>
  <c r="I66" s="1"/>
  <c r="G65"/>
  <c r="I65" s="1"/>
  <c r="G64"/>
  <c r="I64" s="1"/>
  <c r="G62"/>
  <c r="I62" s="1"/>
  <c r="G61"/>
  <c r="I61" s="1"/>
  <c r="G60"/>
  <c r="I60" s="1"/>
  <c r="G59"/>
  <c r="I59" s="1"/>
  <c r="G58"/>
  <c r="I58" s="1"/>
  <c r="G56"/>
  <c r="I56" s="1"/>
  <c r="G55"/>
  <c r="I55" s="1"/>
  <c r="G54"/>
  <c r="I54" s="1"/>
  <c r="G53"/>
  <c r="I53" s="1"/>
  <c r="G52"/>
  <c r="G47"/>
  <c r="H47" s="1"/>
  <c r="G46"/>
  <c r="H46" s="1"/>
  <c r="G45"/>
  <c r="G41"/>
  <c r="H41" s="1"/>
  <c r="G40"/>
  <c r="I40" s="1"/>
  <c r="G39"/>
  <c r="I39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G23"/>
  <c r="I23" s="1"/>
  <c r="G22"/>
  <c r="I22" s="1"/>
  <c r="G21"/>
  <c r="G17"/>
  <c r="G18" s="1"/>
  <c r="G13"/>
  <c r="G14" s="1"/>
  <c r="G9"/>
  <c r="G10" s="1"/>
  <c r="G224" l="1"/>
  <c r="H158"/>
  <c r="G49"/>
  <c r="H553"/>
  <c r="D98" i="3"/>
  <c r="F98" s="1"/>
  <c r="E98" s="1"/>
  <c r="I565" i="1"/>
  <c r="D102" i="3"/>
  <c r="F102" s="1"/>
  <c r="E102" s="1"/>
  <c r="H159" i="1"/>
  <c r="I102"/>
  <c r="G121"/>
  <c r="D20" i="3" s="1"/>
  <c r="F20" s="1"/>
  <c r="E20" s="1"/>
  <c r="H505" i="1"/>
  <c r="I505"/>
  <c r="I135"/>
  <c r="G141"/>
  <c r="D23" i="3" s="1"/>
  <c r="F23" s="1"/>
  <c r="E23" s="1"/>
  <c r="G77" i="1"/>
  <c r="D14" i="3" s="1"/>
  <c r="F14" s="1"/>
  <c r="E14" s="1"/>
  <c r="G319" i="1"/>
  <c r="D47" i="3" s="1"/>
  <c r="F47" s="1"/>
  <c r="E47" s="1"/>
  <c r="H144" i="1"/>
  <c r="G151"/>
  <c r="D24" i="3" s="1"/>
  <c r="F24" s="1"/>
  <c r="E24" s="1"/>
  <c r="I378" i="1"/>
  <c r="D56" i="3"/>
  <c r="F56" s="1"/>
  <c r="E56" s="1"/>
  <c r="I415" i="1"/>
  <c r="D62" i="3"/>
  <c r="F62" s="1"/>
  <c r="E62" s="1"/>
  <c r="I440" i="1"/>
  <c r="D68" i="3"/>
  <c r="F68" s="1"/>
  <c r="E68" s="1"/>
  <c r="H369" i="1"/>
  <c r="D54" i="3"/>
  <c r="F54" s="1"/>
  <c r="E54" s="1"/>
  <c r="H522" i="1"/>
  <c r="D91" i="3"/>
  <c r="F91" s="1"/>
  <c r="E91" s="1"/>
  <c r="G174" i="1"/>
  <c r="I174" s="1"/>
  <c r="G365"/>
  <c r="G425"/>
  <c r="G450"/>
  <c r="G447" s="1"/>
  <c r="G494"/>
  <c r="H494" s="1"/>
  <c r="G500"/>
  <c r="I500" s="1"/>
  <c r="G549"/>
  <c r="I10"/>
  <c r="D7" i="3"/>
  <c r="F7" s="1"/>
  <c r="E7" s="1"/>
  <c r="I18" i="1"/>
  <c r="D9" i="3"/>
  <c r="F9" s="1"/>
  <c r="E9" s="1"/>
  <c r="D22"/>
  <c r="F22" s="1"/>
  <c r="E22" s="1"/>
  <c r="D29"/>
  <c r="F29" s="1"/>
  <c r="E29" s="1"/>
  <c r="H273" i="1"/>
  <c r="D39" i="3"/>
  <c r="F39" s="1"/>
  <c r="E39" s="1"/>
  <c r="G36" i="1"/>
  <c r="I36" s="1"/>
  <c r="G82"/>
  <c r="H82" s="1"/>
  <c r="G196"/>
  <c r="H196" s="1"/>
  <c r="G284"/>
  <c r="H284" s="1"/>
  <c r="G313"/>
  <c r="H313" s="1"/>
  <c r="G300"/>
  <c r="D44" i="3" s="1"/>
  <c r="F44" s="1"/>
  <c r="E44" s="1"/>
  <c r="I14" i="1"/>
  <c r="D8" i="3"/>
  <c r="F8" s="1"/>
  <c r="E8" s="1"/>
  <c r="I205" i="1"/>
  <c r="D30" i="3"/>
  <c r="F30" s="1"/>
  <c r="E30" s="1"/>
  <c r="I269" i="1"/>
  <c r="D38" i="3"/>
  <c r="F38" s="1"/>
  <c r="E38" s="1"/>
  <c r="H444" i="1"/>
  <c r="H247"/>
  <c r="I34"/>
  <c r="I539"/>
  <c r="H250"/>
  <c r="H204"/>
  <c r="H483"/>
  <c r="H480" s="1"/>
  <c r="G480"/>
  <c r="D79" i="3" s="1"/>
  <c r="I488" i="1"/>
  <c r="I485" s="1"/>
  <c r="G485"/>
  <c r="D82" i="3" s="1"/>
  <c r="I498" i="1"/>
  <c r="H430"/>
  <c r="H348"/>
  <c r="H269"/>
  <c r="H81"/>
  <c r="I30"/>
  <c r="H435"/>
  <c r="H436" s="1"/>
  <c r="H429"/>
  <c r="H408"/>
  <c r="I391"/>
  <c r="I368"/>
  <c r="H347"/>
  <c r="I264"/>
  <c r="I260"/>
  <c r="H249"/>
  <c r="H248"/>
  <c r="H246"/>
  <c r="I228"/>
  <c r="H80"/>
  <c r="H22"/>
  <c r="H18"/>
  <c r="H17"/>
  <c r="G24"/>
  <c r="H24" s="1"/>
  <c r="G127"/>
  <c r="H127" s="1"/>
  <c r="G235"/>
  <c r="I235" s="1"/>
  <c r="G251"/>
  <c r="D34" i="3" s="1"/>
  <c r="F34" s="1"/>
  <c r="E34" s="1"/>
  <c r="G265" i="1"/>
  <c r="I265" s="1"/>
  <c r="G280"/>
  <c r="I280" s="1"/>
  <c r="G289"/>
  <c r="H289" s="1"/>
  <c r="G295"/>
  <c r="H295" s="1"/>
  <c r="G306"/>
  <c r="H306" s="1"/>
  <c r="G343"/>
  <c r="G349"/>
  <c r="D50" i="3" s="1"/>
  <c r="F50" s="1"/>
  <c r="E50" s="1"/>
  <c r="G374" i="1"/>
  <c r="H374" s="1"/>
  <c r="G393"/>
  <c r="I393" s="1"/>
  <c r="G411"/>
  <c r="G431"/>
  <c r="D64" i="3" s="1"/>
  <c r="F64" s="1"/>
  <c r="E64" s="1"/>
  <c r="G512" i="1"/>
  <c r="I512" s="1"/>
  <c r="G518"/>
  <c r="H518" s="1"/>
  <c r="G531"/>
  <c r="H531" s="1"/>
  <c r="G561"/>
  <c r="D101" i="3" s="1"/>
  <c r="F101" s="1"/>
  <c r="E101" s="1"/>
  <c r="G571" i="1"/>
  <c r="I570"/>
  <c r="I541"/>
  <c r="H516"/>
  <c r="I428"/>
  <c r="H410"/>
  <c r="H406"/>
  <c r="I369"/>
  <c r="I346"/>
  <c r="H283"/>
  <c r="H268"/>
  <c r="I262"/>
  <c r="I258"/>
  <c r="I230"/>
  <c r="H205"/>
  <c r="I80"/>
  <c r="I46"/>
  <c r="I32"/>
  <c r="I28"/>
  <c r="I17"/>
  <c r="H569"/>
  <c r="I569"/>
  <c r="H565"/>
  <c r="H564"/>
  <c r="I564"/>
  <c r="I560"/>
  <c r="H559"/>
  <c r="H558"/>
  <c r="H557"/>
  <c r="I557"/>
  <c r="I553"/>
  <c r="I552"/>
  <c r="H552"/>
  <c r="H548"/>
  <c r="H547"/>
  <c r="H546"/>
  <c r="H545"/>
  <c r="I545"/>
  <c r="I540"/>
  <c r="H536"/>
  <c r="H535"/>
  <c r="I536"/>
  <c r="I535"/>
  <c r="H530"/>
  <c r="H529"/>
  <c r="H528"/>
  <c r="H525"/>
  <c r="I525"/>
  <c r="I522"/>
  <c r="I521"/>
  <c r="H521"/>
  <c r="H517"/>
  <c r="H515"/>
  <c r="I515"/>
  <c r="I511"/>
  <c r="I510"/>
  <c r="I509"/>
  <c r="I508"/>
  <c r="H508"/>
  <c r="I499"/>
  <c r="I497"/>
  <c r="H497"/>
  <c r="H493"/>
  <c r="H492"/>
  <c r="I492"/>
  <c r="H488"/>
  <c r="H485" s="1"/>
  <c r="H487"/>
  <c r="I487"/>
  <c r="I483"/>
  <c r="I480" s="1"/>
  <c r="I482"/>
  <c r="H482"/>
  <c r="H449"/>
  <c r="H450" s="1"/>
  <c r="H447" s="1"/>
  <c r="I449"/>
  <c r="I450" s="1"/>
  <c r="I447" s="1"/>
  <c r="I443"/>
  <c r="H440"/>
  <c r="H439"/>
  <c r="I439"/>
  <c r="I435"/>
  <c r="I436" s="1"/>
  <c r="H424"/>
  <c r="H423"/>
  <c r="H422"/>
  <c r="H421"/>
  <c r="H420"/>
  <c r="H419"/>
  <c r="H418"/>
  <c r="I418"/>
  <c r="H415"/>
  <c r="H414"/>
  <c r="I414"/>
  <c r="H409"/>
  <c r="H407"/>
  <c r="H405"/>
  <c r="I405"/>
  <c r="G397"/>
  <c r="D59" i="3" s="1"/>
  <c r="F59" s="1"/>
  <c r="E59" s="1"/>
  <c r="I396" i="1"/>
  <c r="I392"/>
  <c r="I390"/>
  <c r="H390"/>
  <c r="H386"/>
  <c r="H385"/>
  <c r="H384"/>
  <c r="H383"/>
  <c r="H381"/>
  <c r="H378"/>
  <c r="H377"/>
  <c r="I377"/>
  <c r="H373"/>
  <c r="H372"/>
  <c r="I372"/>
  <c r="H368"/>
  <c r="H364"/>
  <c r="H363"/>
  <c r="H362"/>
  <c r="H361"/>
  <c r="H360"/>
  <c r="H359"/>
  <c r="H358"/>
  <c r="H357"/>
  <c r="H356"/>
  <c r="H355"/>
  <c r="H354"/>
  <c r="H353"/>
  <c r="I353"/>
  <c r="H342"/>
  <c r="H341"/>
  <c r="H340"/>
  <c r="H339"/>
  <c r="H338"/>
  <c r="H337"/>
  <c r="H336"/>
  <c r="H335"/>
  <c r="H334"/>
  <c r="H333"/>
  <c r="H332"/>
  <c r="H331"/>
  <c r="H330"/>
  <c r="H329"/>
  <c r="H328"/>
  <c r="H327"/>
  <c r="I327"/>
  <c r="H323"/>
  <c r="H322"/>
  <c r="H317"/>
  <c r="H316"/>
  <c r="I316"/>
  <c r="I319" s="1"/>
  <c r="H312"/>
  <c r="H311"/>
  <c r="H310"/>
  <c r="H309"/>
  <c r="I309"/>
  <c r="H305"/>
  <c r="H304"/>
  <c r="H303"/>
  <c r="I303"/>
  <c r="H298"/>
  <c r="I298"/>
  <c r="H294"/>
  <c r="H293"/>
  <c r="H292"/>
  <c r="I292"/>
  <c r="H288"/>
  <c r="H287"/>
  <c r="I287"/>
  <c r="I279"/>
  <c r="I278"/>
  <c r="I277"/>
  <c r="I276"/>
  <c r="H276"/>
  <c r="I273"/>
  <c r="I272"/>
  <c r="H272"/>
  <c r="I268"/>
  <c r="I263"/>
  <c r="I261"/>
  <c r="I259"/>
  <c r="I257"/>
  <c r="I255"/>
  <c r="H256"/>
  <c r="H255"/>
  <c r="H242"/>
  <c r="H241"/>
  <c r="H240"/>
  <c r="H239"/>
  <c r="H238"/>
  <c r="I234"/>
  <c r="I229"/>
  <c r="I227"/>
  <c r="H227"/>
  <c r="H222"/>
  <c r="H221"/>
  <c r="H220"/>
  <c r="H219"/>
  <c r="H218"/>
  <c r="H217"/>
  <c r="H216"/>
  <c r="H215"/>
  <c r="H214"/>
  <c r="H213"/>
  <c r="H212"/>
  <c r="H211"/>
  <c r="H210"/>
  <c r="H209"/>
  <c r="H208"/>
  <c r="I208"/>
  <c r="I224" s="1"/>
  <c r="I204"/>
  <c r="H199"/>
  <c r="H201" s="1"/>
  <c r="I199"/>
  <c r="I201" s="1"/>
  <c r="H195"/>
  <c r="H194"/>
  <c r="H193"/>
  <c r="H191"/>
  <c r="H190"/>
  <c r="H189"/>
  <c r="I189"/>
  <c r="I162"/>
  <c r="I161"/>
  <c r="I159"/>
  <c r="I158"/>
  <c r="I157"/>
  <c r="H155"/>
  <c r="I144"/>
  <c r="I151" s="1"/>
  <c r="H139"/>
  <c r="H138"/>
  <c r="H137"/>
  <c r="H136"/>
  <c r="H135"/>
  <c r="H126"/>
  <c r="H125"/>
  <c r="I119"/>
  <c r="I118"/>
  <c r="H113"/>
  <c r="H112"/>
  <c r="H111"/>
  <c r="H110"/>
  <c r="H109"/>
  <c r="H108"/>
  <c r="H107"/>
  <c r="H106"/>
  <c r="H105"/>
  <c r="H102"/>
  <c r="I90"/>
  <c r="H76"/>
  <c r="H74"/>
  <c r="H73"/>
  <c r="H72"/>
  <c r="H71"/>
  <c r="H70"/>
  <c r="H68"/>
  <c r="H67"/>
  <c r="H66"/>
  <c r="H65"/>
  <c r="H64"/>
  <c r="H62"/>
  <c r="H61"/>
  <c r="H60"/>
  <c r="H59"/>
  <c r="H58"/>
  <c r="H56"/>
  <c r="H55"/>
  <c r="H54"/>
  <c r="H53"/>
  <c r="H52"/>
  <c r="I52"/>
  <c r="I47"/>
  <c r="I45"/>
  <c r="H45"/>
  <c r="H49" s="1"/>
  <c r="I35"/>
  <c r="I33"/>
  <c r="I31"/>
  <c r="I29"/>
  <c r="I27"/>
  <c r="H27"/>
  <c r="H23"/>
  <c r="H21"/>
  <c r="I21"/>
  <c r="H14"/>
  <c r="H13"/>
  <c r="I13"/>
  <c r="I9"/>
  <c r="H10"/>
  <c r="H9"/>
  <c r="I170"/>
  <c r="I169"/>
  <c r="I168"/>
  <c r="I167"/>
  <c r="I166"/>
  <c r="I165"/>
  <c r="I164"/>
  <c r="I160"/>
  <c r="H156"/>
  <c r="H154"/>
  <c r="I154"/>
  <c r="H145"/>
  <c r="H130"/>
  <c r="H132" s="1"/>
  <c r="I130"/>
  <c r="I132" s="1"/>
  <c r="H124"/>
  <c r="I124"/>
  <c r="H116"/>
  <c r="H115"/>
  <c r="I104"/>
  <c r="I103"/>
  <c r="I98"/>
  <c r="G99"/>
  <c r="I99" s="1"/>
  <c r="I97"/>
  <c r="I96"/>
  <c r="H96"/>
  <c r="I92"/>
  <c r="I91"/>
  <c r="I87"/>
  <c r="G93"/>
  <c r="H87"/>
  <c r="H86"/>
  <c r="I86"/>
  <c r="I41"/>
  <c r="H40"/>
  <c r="H39"/>
  <c r="G542"/>
  <c r="G445"/>
  <c r="G387"/>
  <c r="D57" i="3" s="1"/>
  <c r="F57" s="1"/>
  <c r="E57" s="1"/>
  <c r="G324" i="1"/>
  <c r="D48" i="3" s="1"/>
  <c r="F48" s="1"/>
  <c r="E48" s="1"/>
  <c r="G243" i="1"/>
  <c r="D33" i="3" s="1"/>
  <c r="F33" s="1"/>
  <c r="E33" s="1"/>
  <c r="G42" i="1"/>
  <c r="H224" l="1"/>
  <c r="F82" i="3"/>
  <c r="E82" s="1"/>
  <c r="F79"/>
  <c r="E79" s="1"/>
  <c r="D72"/>
  <c r="F72" s="1"/>
  <c r="E72" s="1"/>
  <c r="H174" i="1"/>
  <c r="I561"/>
  <c r="I555" s="1"/>
  <c r="H77"/>
  <c r="I49"/>
  <c r="G533"/>
  <c r="D94" i="3" s="1"/>
  <c r="D96"/>
  <c r="F96" s="1"/>
  <c r="E96" s="1"/>
  <c r="H571" i="1"/>
  <c r="H567" s="1"/>
  <c r="D105" i="3"/>
  <c r="F105" s="1"/>
  <c r="E105" s="1"/>
  <c r="I549" i="1"/>
  <c r="D97" i="3"/>
  <c r="F97" s="1"/>
  <c r="E97" s="1"/>
  <c r="D25"/>
  <c r="F25" s="1"/>
  <c r="E25" s="1"/>
  <c r="G84" i="1"/>
  <c r="D17" i="3" s="1"/>
  <c r="D53"/>
  <c r="F53" s="1"/>
  <c r="E53" s="1"/>
  <c r="G351" i="1"/>
  <c r="H93"/>
  <c r="H365"/>
  <c r="I365"/>
  <c r="D71" i="3"/>
  <c r="D86"/>
  <c r="F86" s="1"/>
  <c r="E86" s="1"/>
  <c r="G490" i="1"/>
  <c r="H319"/>
  <c r="I77"/>
  <c r="I494"/>
  <c r="H151"/>
  <c r="I531"/>
  <c r="D92" i="3"/>
  <c r="F92" s="1"/>
  <c r="E92" s="1"/>
  <c r="H512" i="1"/>
  <c r="D89" i="3"/>
  <c r="F89" s="1"/>
  <c r="E89" s="1"/>
  <c r="I411" i="1"/>
  <c r="D61" i="3"/>
  <c r="F61" s="1"/>
  <c r="E61" s="1"/>
  <c r="I374" i="1"/>
  <c r="D55" i="3"/>
  <c r="F55" s="1"/>
  <c r="E55" s="1"/>
  <c r="I343" i="1"/>
  <c r="D49" i="3"/>
  <c r="F49" s="1"/>
  <c r="E49" s="1"/>
  <c r="I425" i="1"/>
  <c r="D63" i="3"/>
  <c r="F63" s="1"/>
  <c r="E63" s="1"/>
  <c r="G433" i="1"/>
  <c r="D66" i="3" s="1"/>
  <c r="D69"/>
  <c r="F69" s="1"/>
  <c r="E69" s="1"/>
  <c r="I518" i="1"/>
  <c r="D90" i="3"/>
  <c r="F90" s="1"/>
  <c r="E90" s="1"/>
  <c r="H393" i="1"/>
  <c r="D58" i="3"/>
  <c r="F58" s="1"/>
  <c r="E58" s="1"/>
  <c r="D37"/>
  <c r="F37" s="1"/>
  <c r="E37" s="1"/>
  <c r="G253" i="1"/>
  <c r="H500"/>
  <c r="H490" s="1"/>
  <c r="D87" i="3"/>
  <c r="F87" s="1"/>
  <c r="E87" s="1"/>
  <c r="I300" i="1"/>
  <c r="H300"/>
  <c r="H343"/>
  <c r="H411"/>
  <c r="H425"/>
  <c r="H549"/>
  <c r="D19" i="2"/>
  <c r="I93" i="1"/>
  <c r="D18" i="3"/>
  <c r="F18" s="1"/>
  <c r="E18" s="1"/>
  <c r="H99" i="1"/>
  <c r="D19" i="3"/>
  <c r="F19" s="1"/>
  <c r="E19" s="1"/>
  <c r="I306" i="1"/>
  <c r="D45" i="3"/>
  <c r="F45" s="1"/>
  <c r="E45" s="1"/>
  <c r="I289" i="1"/>
  <c r="D42" i="3"/>
  <c r="F42" s="1"/>
  <c r="E42" s="1"/>
  <c r="H235" i="1"/>
  <c r="D32" i="3"/>
  <c r="F32" s="1"/>
  <c r="E32" s="1"/>
  <c r="D21" i="2"/>
  <c r="I313" i="1"/>
  <c r="D46" i="3"/>
  <c r="F46" s="1"/>
  <c r="E46" s="1"/>
  <c r="I284" i="1"/>
  <c r="D41" i="3"/>
  <c r="F41" s="1"/>
  <c r="E41" s="1"/>
  <c r="I196" i="1"/>
  <c r="D28" i="3"/>
  <c r="F28" s="1"/>
  <c r="E28" s="1"/>
  <c r="I82" i="1"/>
  <c r="D15" i="3"/>
  <c r="F15" s="1"/>
  <c r="E15" s="1"/>
  <c r="H36" i="1"/>
  <c r="D11" i="3"/>
  <c r="F11" s="1"/>
  <c r="E11" s="1"/>
  <c r="G7" i="1"/>
  <c r="D6" i="3" s="1"/>
  <c r="D12"/>
  <c r="F12" s="1"/>
  <c r="E12" s="1"/>
  <c r="I295" i="1"/>
  <c r="D43" i="3"/>
  <c r="F43" s="1"/>
  <c r="E43" s="1"/>
  <c r="H280" i="1"/>
  <c r="D40" i="3"/>
  <c r="F40" s="1"/>
  <c r="E40" s="1"/>
  <c r="I127" i="1"/>
  <c r="D21" i="3"/>
  <c r="F21" s="1"/>
  <c r="E21" s="1"/>
  <c r="I24" i="1"/>
  <c r="D10" i="3"/>
  <c r="F10" s="1"/>
  <c r="E10" s="1"/>
  <c r="D22" i="2"/>
  <c r="D31" i="3"/>
  <c r="F31" s="1"/>
  <c r="E31" s="1"/>
  <c r="D13"/>
  <c r="F13" s="1"/>
  <c r="E13" s="1"/>
  <c r="H561" i="1"/>
  <c r="H555" s="1"/>
  <c r="G555"/>
  <c r="H265"/>
  <c r="I571"/>
  <c r="I567" s="1"/>
  <c r="G567"/>
  <c r="I251"/>
  <c r="H251"/>
  <c r="I431"/>
  <c r="H431"/>
  <c r="I349"/>
  <c r="H349"/>
  <c r="H542"/>
  <c r="I542"/>
  <c r="H445"/>
  <c r="H433" s="1"/>
  <c r="I445"/>
  <c r="I433" s="1"/>
  <c r="H397"/>
  <c r="I397"/>
  <c r="I387"/>
  <c r="H387"/>
  <c r="I324"/>
  <c r="H324"/>
  <c r="I243"/>
  <c r="H243"/>
  <c r="I141"/>
  <c r="H141"/>
  <c r="H121"/>
  <c r="I121"/>
  <c r="I42"/>
  <c r="H42"/>
  <c r="F71" i="3" l="1"/>
  <c r="E71" s="1"/>
  <c r="F17"/>
  <c r="E17" s="1"/>
  <c r="F66"/>
  <c r="E66" s="1"/>
  <c r="F94"/>
  <c r="E94" s="1"/>
  <c r="D20" i="2"/>
  <c r="I533" i="1"/>
  <c r="D24" i="2"/>
  <c r="H533" i="1"/>
  <c r="I253"/>
  <c r="D16" i="2"/>
  <c r="I490" i="1"/>
  <c r="H351"/>
  <c r="H253"/>
  <c r="I351"/>
  <c r="H84"/>
  <c r="I84"/>
  <c r="D15" i="2"/>
  <c r="I7" i="1"/>
  <c r="H7"/>
  <c r="D23" i="2"/>
  <c r="D85" i="3"/>
  <c r="F6"/>
  <c r="D18" i="2"/>
  <c r="D52" i="3"/>
  <c r="D26" i="2"/>
  <c r="D104" i="3"/>
  <c r="D17" i="2"/>
  <c r="D36" i="3"/>
  <c r="D25" i="2"/>
  <c r="D100" i="3"/>
  <c r="G3" i="1"/>
  <c r="C4" i="2"/>
  <c r="K44"/>
  <c r="K43"/>
  <c r="K42"/>
  <c r="H36"/>
  <c r="J36" s="1"/>
  <c r="H35"/>
  <c r="J35" s="1"/>
  <c r="E35"/>
  <c r="J31"/>
  <c r="F28"/>
  <c r="E30" s="1"/>
  <c r="E28"/>
  <c r="C28"/>
  <c r="F85" i="3" l="1"/>
  <c r="E85" s="1"/>
  <c r="F100"/>
  <c r="E100" s="1"/>
  <c r="F36"/>
  <c r="E36" s="1"/>
  <c r="F104"/>
  <c r="E104" s="1"/>
  <c r="F52"/>
  <c r="E52" s="1"/>
  <c r="D107"/>
  <c r="I3" i="1"/>
  <c r="H3"/>
  <c r="E6" i="3"/>
  <c r="H37" i="2"/>
  <c r="J37" s="1"/>
  <c r="J38" s="1"/>
  <c r="E107" i="3" l="1"/>
  <c r="F107"/>
  <c r="D28" i="2"/>
  <c r="E29" s="1"/>
  <c r="E31" s="1"/>
  <c r="C36" l="1"/>
  <c r="E36" l="1"/>
  <c r="C37"/>
  <c r="E37" s="1"/>
  <c r="C38" l="1"/>
  <c r="E38"/>
  <c r="B41" l="1"/>
</calcChain>
</file>

<file path=xl/sharedStrings.xml><?xml version="1.0" encoding="utf-8"?>
<sst xmlns="http://schemas.openxmlformats.org/spreadsheetml/2006/main" count="1917" uniqueCount="990">
  <si>
    <t>Stavba :</t>
  </si>
  <si>
    <t>číslo a název rozpočtu:</t>
  </si>
  <si>
    <t>Název položky</t>
  </si>
  <si>
    <t>jednotka</t>
  </si>
  <si>
    <t>CENA</t>
  </si>
  <si>
    <t>jednotková</t>
  </si>
  <si>
    <t>celkem</t>
  </si>
  <si>
    <t>1</t>
  </si>
  <si>
    <t>2</t>
  </si>
  <si>
    <t>3</t>
  </si>
  <si>
    <t>4</t>
  </si>
  <si>
    <t>5</t>
  </si>
  <si>
    <t>6</t>
  </si>
  <si>
    <t>7</t>
  </si>
  <si>
    <t xml:space="preserve">T         </t>
  </si>
  <si>
    <t>Položkový rozpočet</t>
  </si>
  <si>
    <t xml:space="preserve">M2        </t>
  </si>
  <si>
    <t>Název stavby:</t>
  </si>
  <si>
    <t>Část:</t>
  </si>
  <si>
    <t>Zakázka:</t>
  </si>
  <si>
    <t>Umístění:</t>
  </si>
  <si>
    <t>Stav. objekt č:</t>
  </si>
  <si>
    <t>Investor:</t>
  </si>
  <si>
    <t>Č. rozpočtu:</t>
  </si>
  <si>
    <t>Objednal:</t>
  </si>
  <si>
    <t>Č. dodatku:</t>
  </si>
  <si>
    <t>Zhotovitel:</t>
  </si>
  <si>
    <t>Krajská správa a údržba silnic Vysočiny, příspěvková organizace</t>
  </si>
  <si>
    <t>Archivní číslo:</t>
  </si>
  <si>
    <t>Zpracoval:</t>
  </si>
  <si>
    <t>Ing. Pavel Viktora</t>
  </si>
  <si>
    <t>Datum:</t>
  </si>
  <si>
    <t>Rozpočtové náklady [Kč]</t>
  </si>
  <si>
    <t>Ostatní náklady</t>
  </si>
  <si>
    <t>Vypracoval:</t>
  </si>
  <si>
    <t>Typ oddílu</t>
  </si>
  <si>
    <t>Dodávka</t>
  </si>
  <si>
    <t>Montáž</t>
  </si>
  <si>
    <t>HZS</t>
  </si>
  <si>
    <t>Přirážky</t>
  </si>
  <si>
    <t>Název nákladu</t>
  </si>
  <si>
    <t>Částka</t>
  </si>
  <si>
    <t>Sazba DPH</t>
  </si>
  <si>
    <t>SO01</t>
  </si>
  <si>
    <t>Dne:</t>
  </si>
  <si>
    <t>Celkem</t>
  </si>
  <si>
    <t>Základní rozpočtové náklady</t>
  </si>
  <si>
    <t>Odsouhlasil:</t>
  </si>
  <si>
    <t>Celkové rozpočtové náklady (bezDPH)</t>
  </si>
  <si>
    <t>Celkové ostatní náklady</t>
  </si>
  <si>
    <t>Daň z přidané hodnoty (Rozpočet+Ostatní)</t>
  </si>
  <si>
    <t>Dílčí DPH</t>
  </si>
  <si>
    <t>Sazba[%]</t>
  </si>
  <si>
    <t>Základ</t>
  </si>
  <si>
    <t>Daň</t>
  </si>
  <si>
    <t>Základna</t>
  </si>
  <si>
    <t>Razítko:</t>
  </si>
  <si>
    <t>Celkové naklady (Rozpočet +Ostatní) vč. DPH</t>
  </si>
  <si>
    <t>Účelové měrné jednotky (bez DPH)</t>
  </si>
  <si>
    <t>Název MJ</t>
  </si>
  <si>
    <t>Počet MJ</t>
  </si>
  <si>
    <t>Náklady/MJ</t>
  </si>
  <si>
    <t>Celkem s 21% DPH</t>
  </si>
  <si>
    <t>DPH 21%</t>
  </si>
  <si>
    <t>Počet jednotek</t>
  </si>
  <si>
    <t>Kód položky</t>
  </si>
  <si>
    <t>Poř. č. pol.</t>
  </si>
  <si>
    <t>Zemní práce</t>
  </si>
  <si>
    <t>99</t>
  </si>
  <si>
    <t xml:space="preserve">Přesun hmot HSV                                                                                                                                       </t>
  </si>
  <si>
    <t>998225111</t>
  </si>
  <si>
    <t>Přesun hmot pro pozemní komunikace a letiště s krytem živičným</t>
  </si>
  <si>
    <t>Komunikace</t>
  </si>
  <si>
    <t>9</t>
  </si>
  <si>
    <t>Ostatní konstrukce a práce</t>
  </si>
  <si>
    <t>SO02</t>
  </si>
  <si>
    <t>SO03</t>
  </si>
  <si>
    <t>120901101</t>
  </si>
  <si>
    <t>Bourání zdiva cihelného nebo smíšeného na maltu vápennou
Bourání stávající podezdívky, vnitřní zdivo, zdivo CDm tl. 250mm</t>
  </si>
  <si>
    <t xml:space="preserve">M3        </t>
  </si>
  <si>
    <t>725</t>
  </si>
  <si>
    <t xml:space="preserve">Zařizovací předměty                                                                                                                                   </t>
  </si>
  <si>
    <t>725210826</t>
  </si>
  <si>
    <t>Demontáž umývátek bez výtokových armatur
Demontáž stáv. umývadlo - sklad pil</t>
  </si>
  <si>
    <t xml:space="preserve">SOUBOR    </t>
  </si>
  <si>
    <t>763</t>
  </si>
  <si>
    <t xml:space="preserve">Dřevěná prefabrikace                                                                                                                                  </t>
  </si>
  <si>
    <t>763164821</t>
  </si>
  <si>
    <t>Demontáž obkladu kovových kcí opláštění jednoduché
Demontáž stávajících izolačních sendvičových interiérových panelů (kombinace dřev. rám, skelná plsť a plech)</t>
  </si>
  <si>
    <t>764</t>
  </si>
  <si>
    <t xml:space="preserve">Konstrukce klempířské                                                                                                                                 </t>
  </si>
  <si>
    <t>764352810</t>
  </si>
  <si>
    <t>Demontáž žlab podokapní půlkruhový rovný rš 330 mm do 30°
Demontáž stávající žlaby</t>
  </si>
  <si>
    <t xml:space="preserve">M         </t>
  </si>
  <si>
    <t>764359810</t>
  </si>
  <si>
    <t>Demontáž kotlík kónický do 30°
Stávající klempířské konstrukce</t>
  </si>
  <si>
    <t xml:space="preserve">KUS       </t>
  </si>
  <si>
    <t>764454802</t>
  </si>
  <si>
    <t>Demontáž trouby kruhové průměr 120 mm
Stávající svody</t>
  </si>
  <si>
    <t>767</t>
  </si>
  <si>
    <t xml:space="preserve">Konstrukce zámečnické                                                                                                                                 </t>
  </si>
  <si>
    <t>767134802</t>
  </si>
  <si>
    <t>Demontáž oplechování stěn šroubovaných
Interiérové sendvičové panely + fasádní Al plechy</t>
  </si>
  <si>
    <t>767392802</t>
  </si>
  <si>
    <t>Demontáž krytin střech z plechů šroubovaných
Demontáž střešní krytiny - Al plech</t>
  </si>
  <si>
    <t>767581803</t>
  </si>
  <si>
    <t>Demontáž podhledu tvarovaný plech
Podhled interiér Al plech + skelná plsť tl. 80mm</t>
  </si>
  <si>
    <t>767582800</t>
  </si>
  <si>
    <t>Demontáž roštu podhledu
Podhled interiér Al plech + skelná plsť tl. 80mm</t>
  </si>
  <si>
    <t>767631800</t>
  </si>
  <si>
    <t>Demontáž oken pro beztmelé zasklení se zasklením
Demontáž stáv. oken</t>
  </si>
  <si>
    <t>767996801</t>
  </si>
  <si>
    <t xml:space="preserve">KG        </t>
  </si>
  <si>
    <t>Demontáž atypických zámečnických konstrukcí hmotnosti jednotlivých dílů do 50 kg
Stávající ocel. profily ostění vrat - určeno pro zpětnou montáž</t>
  </si>
  <si>
    <t>Demontáž atypických zámečnických konstrukcí hmotnosti jednotlivých dílů do 50 kg
Domontáž stávající uhelny, ocelový přístavek 4,5x6,5m, nosná ocelová konstrukce + opláštění Al plech, určeno k druhotnému použití ze strany objednatele</t>
  </si>
  <si>
    <t>94</t>
  </si>
  <si>
    <t>Lešení a stavební výtahy</t>
  </si>
  <si>
    <t>943211111</t>
  </si>
  <si>
    <t>943211211</t>
  </si>
  <si>
    <t>943211811</t>
  </si>
  <si>
    <t>Demontáž lešení prostorového rámového lehkého s podlahami zatížení do 200 kg/m2 v do 10 m
Lešení pomocné pro nátěry ocelové konstrukce</t>
  </si>
  <si>
    <t>96</t>
  </si>
  <si>
    <t xml:space="preserve">Bourání konstrukcí                                                                                                                                    </t>
  </si>
  <si>
    <t>965042121</t>
  </si>
  <si>
    <t>968071126</t>
  </si>
  <si>
    <t>Vyvěšení nebo zavěšení kovových křídel dveří pl přes 2 m2
Vrata, dveře (vnitřní, venkovní)</t>
  </si>
  <si>
    <t>968072455</t>
  </si>
  <si>
    <t>Vybourání kovových dveřních zárubní pl do 2 m2
interiérové dveře</t>
  </si>
  <si>
    <t>97</t>
  </si>
  <si>
    <t xml:space="preserve">Doprava vybouraných hmot                                                                                                                              </t>
  </si>
  <si>
    <t>979081111</t>
  </si>
  <si>
    <t>Odvoz suti a vybouraných hmot na skládku do 1 km
Podezdívka, vnitřní zdivo, skládka Lapíkov do 5km</t>
  </si>
  <si>
    <t>Odvoz suti a vybouraných hmot na skládku do 1 km
Betonová mazanina - podlahy + uhelna (přístavek), skládka Lapíkov do 5km</t>
  </si>
  <si>
    <t>Odvoz suti a vybouraných hmot na skládku do 1 km
Okna, dveře - skládka Lapíkov, vzd. do 5km</t>
  </si>
  <si>
    <t>979081121</t>
  </si>
  <si>
    <t>Odvoz suti a vybouraných hmot na skládku ZKD 1 km přes 1 km
Sendvičové panely a sklená vlna, skládka Lapíkov do 5km</t>
  </si>
  <si>
    <t>Odvoz suti a vybouraných hmot na skládku ZKD 1 km přes 1 km
Podezdívka, vnitřní zdivo, skládka Lapíkov do 5km</t>
  </si>
  <si>
    <t>Odvoz suti a vybouraných hmot na skládku ZKD 1 km přes 1 km
Betonová mazanina - podlahy + uhelna (přístavek), skládka Lapíkov do 5km</t>
  </si>
  <si>
    <t>Odvoz suti a vybouraných hmot na skládku ZKD 1 km přes 1 km
Okna, dveře - skládka Lapíkov, vzd. do 5km</t>
  </si>
  <si>
    <t>979087212</t>
  </si>
  <si>
    <t>Nakládání na dopravní prostředky pro vodorovnou dopravu suti
Interiérové sendvičové panely, skelná vata podhled</t>
  </si>
  <si>
    <t>Nakládání na dopravní prostředky pro vodorovnou dopravu suti
Podezdívka, vnitřní zdivo</t>
  </si>
  <si>
    <t>Nakládání na dopravní prostředky pro vodorovnou dopravu suti
Betonová mazanina - podlahy, přístavek uhelna</t>
  </si>
  <si>
    <t>Nakládání na dopravní prostředky pro vodorovnou dopravu suti
Okna, interiérové dveře</t>
  </si>
  <si>
    <t>979093111</t>
  </si>
  <si>
    <t>Uložení suti na skládku s hrubým urovnáním bez zhutnění
Uložení sendvičových panelů a skelné vlny na skládku, vč. poplatku za skládku</t>
  </si>
  <si>
    <t>Uložení suti na skládku s hrubým urovnáním bez zhutnění
Podezdívka, vnitřní zdivo, vč. poplatku za skládku</t>
  </si>
  <si>
    <t>Uložení suti na skládku s hrubým urovnáním bez zhutnění
Betonová mazanina - podlahy + podlaha uhelna (přístavek), vč. poplatku za skladku</t>
  </si>
  <si>
    <t>Uložení suti na skládku s hrubým urovnáním bez zhutnění
Okna, dveře, vč. poplatku za skládku</t>
  </si>
  <si>
    <t>979098191</t>
  </si>
  <si>
    <t>Poplatek za skládku - netříděné
Drobné vybourané a demontované materiály, jinde nespecifikované</t>
  </si>
  <si>
    <t>998764101</t>
  </si>
  <si>
    <t>Přesun hmot pro konstrukce klempířské v objektech v do 6 m</t>
  </si>
  <si>
    <t>998767101</t>
  </si>
  <si>
    <t>Přesun hmot pro zámečnické konstrukce v objektech v do 6 m</t>
  </si>
  <si>
    <t>SO01 - Demolice, demontáže</t>
  </si>
  <si>
    <t>Svislé konstrukce</t>
  </si>
  <si>
    <t>311238464</t>
  </si>
  <si>
    <t>Zdivo nosné vnější tl 440 mm z tvárnic SUPERTHERM SB pevnosti P10 na polyuretanovou pěnu
Zdivo tepelně izolační tl. 440mm na pěnu, Umin=0,16 Wm-2K-1, podezdívka</t>
  </si>
  <si>
    <t>311272323</t>
  </si>
  <si>
    <t>Zdivo nosné tl 300 mm z pórobetonových přesných hladkých tvárnic Ytong hmotnosti 500 kg/m3
Nadezdívka stěny mezi 1.01 a 1.02, 1.02 a 1.03, 1.03 a 1.04</t>
  </si>
  <si>
    <t>342248313</t>
  </si>
  <si>
    <t>346244353</t>
  </si>
  <si>
    <t>346244381</t>
  </si>
  <si>
    <t xml:space="preserve">Plentování jednostranné v do 200 mm válcovaných nosníků cihlami
Doplnění CPP mezi nosníky (překlady) I160, </t>
  </si>
  <si>
    <t>Vodorovné konstrukce</t>
  </si>
  <si>
    <t>417351115</t>
  </si>
  <si>
    <t>Zřízení bednění ztužujících věnců
Bednění pro vyrovnávku na výplňové stávající zdivo tl. 300mm (pro následnou nadezdívku Ytong. tl. 300mm)</t>
  </si>
  <si>
    <t>417351116</t>
  </si>
  <si>
    <t>Odstranění bednění ztužujících věnců
Bednění pro vyrovnávku na výplňové stávající zdivo tl. 300mm (pro následnou nadezdívku Ytong. tl. 300mm)</t>
  </si>
  <si>
    <t>444143901</t>
  </si>
  <si>
    <t>Úpravy povrchů, podlahy, výplně otvorů</t>
  </si>
  <si>
    <t>612421432</t>
  </si>
  <si>
    <t>612471413</t>
  </si>
  <si>
    <t>Omítka pro fasádu, sokl
Omítka pro fasádu, tenkovrstvá zatíraná, vel. zrna 2,0mm, probarvená (silniční oranž,. sytost III. tř.)</t>
  </si>
  <si>
    <t>Omítka pro fasádu, pro KZS
Soklová omítka mezi. bet. patky na KZS, probarvená, okrová (sytost III.tř.), ekvivalent s Prince Color MultiPutz MP</t>
  </si>
  <si>
    <t>612476614</t>
  </si>
  <si>
    <t>612481118</t>
  </si>
  <si>
    <t>Potažení vnějších stěn sklovláknitým pletivem vtlačením do tmele
Aplikace lepidlo a perlinka vč. dodávky, na MVC (sokl na STI bloky) pod zatíranou omítku</t>
  </si>
  <si>
    <t>615481111</t>
  </si>
  <si>
    <t>Potažení válcovaných nosníků rabicovým pletivem s postřikem MC
Potažení překladů rab. pletivem popř. perlinka + lepidlo</t>
  </si>
  <si>
    <t>622411121</t>
  </si>
  <si>
    <t>Penetrace pod omítku, probarvená
Systémová penetrace pod zatíranou omítku, probarvená</t>
  </si>
  <si>
    <t>622421121</t>
  </si>
  <si>
    <t>Vnější omítka stěn a štítů vápenná nebo vápenocementová hrubá zatřená
Vnější MVC omítka tl. do 25mm, sokl na STI bloky</t>
  </si>
  <si>
    <t>622459141</t>
  </si>
  <si>
    <t>Postřik vnější omítky cementové lžící
Cementový prostřik zdiva STI pod MVC fasádní</t>
  </si>
  <si>
    <t>622712112</t>
  </si>
  <si>
    <t>KZS stěn budov pod omítku deskami z polystyrénu XPS tl 20 mm s hmoždinkami s plastovým trnem
Bet. sokl mezi zákl. patky, XPS tl. 20mm vč. penetrace, lepení, kotvení, stěrkování lepidlem vč. perlinky (např. Vertex R117), lišty, rohy, apod.</t>
  </si>
  <si>
    <t>627471121</t>
  </si>
  <si>
    <t>Reprofilace stěn a podhledů sanačními maltami 2 vrstvy tl 30 mm
Reprofilace betonových patek pod sloupy oc. kce, systémové řešení - ekvivalent s Mapei</t>
  </si>
  <si>
    <t>631315711</t>
  </si>
  <si>
    <t>632450124</t>
  </si>
  <si>
    <t>Vyrovnávací cementový potěr provedený v pásu ze suchých směsí tl 50 mm
Vyrovnávací beton na stávající dělící zdivo - pro nadezdívku Ytong. tl. 300mm, cem. potěr CP20</t>
  </si>
  <si>
    <t>711</t>
  </si>
  <si>
    <t xml:space="preserve">Izolace proti vodě                                                                                                                                    </t>
  </si>
  <si>
    <t>711141001</t>
  </si>
  <si>
    <t>Dod. asfaltové pásy
Modifikované, se skelnou tkanina, tl. min. 4,0mm, plošná hmotnost 5kg/m2, ekvivalent se Skloelast Extra</t>
  </si>
  <si>
    <t>711141559</t>
  </si>
  <si>
    <t>711142559</t>
  </si>
  <si>
    <t>Provedení izolace proti zemní vlhkosti pásy přitavením svislé NAIP
Svislá hydroizolace, obvod 121,72mb, výška 15cm, ve 2 vrstvách</t>
  </si>
  <si>
    <t>762</t>
  </si>
  <si>
    <t xml:space="preserve">Konstrukce tesařské                                                                                                                                   </t>
  </si>
  <si>
    <t>762431235</t>
  </si>
  <si>
    <t>764731192</t>
  </si>
  <si>
    <t>764751113</t>
  </si>
  <si>
    <t>764751133</t>
  </si>
  <si>
    <t>764761151</t>
  </si>
  <si>
    <t>764761231</t>
  </si>
  <si>
    <t>766</t>
  </si>
  <si>
    <t xml:space="preserve">Konstrukce truhlářské                                                                                                                                 </t>
  </si>
  <si>
    <t>766000001</t>
  </si>
  <si>
    <t>Příplatek plastová okna, pákové ovládání
Přípl.pákové ovládání okna plastová, pákové ovládání dl. cca 3,0m á 1kus</t>
  </si>
  <si>
    <t>767316317</t>
  </si>
  <si>
    <t>767651114</t>
  </si>
  <si>
    <t>767811100</t>
  </si>
  <si>
    <t>767995001</t>
  </si>
  <si>
    <t>767995002</t>
  </si>
  <si>
    <t>767995003</t>
  </si>
  <si>
    <t>767995004</t>
  </si>
  <si>
    <t>DOD. ocelové profily, tyč L40x40x5mm
Úhelník pod vrata</t>
  </si>
  <si>
    <t>767995005</t>
  </si>
  <si>
    <t>DOD. ocel. profily, jekl 60x60x4mm
Jekl pro zavěšení sekčních vrat</t>
  </si>
  <si>
    <t>767995101</t>
  </si>
  <si>
    <t>767995102</t>
  </si>
  <si>
    <t>767995103</t>
  </si>
  <si>
    <t>767995104</t>
  </si>
  <si>
    <t>Montáž atypických zámečnických konstrukcí hmotnosti do 50 kg
Nové ocelové profily pro okna, U160, vč. dodávky spotřebního a kotevního mat.</t>
  </si>
  <si>
    <t>Montáž atypických zámečnických konstrukcí hmotnosti do 50 kg
Nové ocelové profily jekl 60x60x4mm pro zavěšení vodících lišt sekčních vrat, kotveno do ocel. vazníků střechy, vč. dodávky spotřebního a kotevního mat.</t>
  </si>
  <si>
    <t>767995105</t>
  </si>
  <si>
    <t>Montáž atypických zámečnických konstrukcí hmotnosti do 100 kg
Nové ocelové sloupy pro vrata, U160, vč. dodávky spotřebního a kotevního mat.</t>
  </si>
  <si>
    <t>783</t>
  </si>
  <si>
    <t xml:space="preserve">Nátěry                                                                                                                                                </t>
  </si>
  <si>
    <t>783121112</t>
  </si>
  <si>
    <t>783121119</t>
  </si>
  <si>
    <t>783201811</t>
  </si>
  <si>
    <t>783783201</t>
  </si>
  <si>
    <t>784</t>
  </si>
  <si>
    <t xml:space="preserve">Malby                                                                                                                                                 </t>
  </si>
  <si>
    <t>784453623</t>
  </si>
  <si>
    <t>Malby směsi PRIMALEX tekuté disperzní bílé omyvatelné dvojnásobné s penetrací místnost v do 8 m
Omyvatelné malby (podezdívka, příčky, dělící stěny)</t>
  </si>
  <si>
    <t>938902122</t>
  </si>
  <si>
    <t>Čištění ploch betonových konstrukcí tlakovou vodou
Omytí soklu tlakovou vodou, bet. sokl mezi zákl. patky</t>
  </si>
  <si>
    <t xml:space="preserve">Lešení a stavební výtahy                                                                                                                              </t>
  </si>
  <si>
    <t>Montáž lešení prostorového rámového lehkého s podlahami zatížení do 200 kg/m2 v do 10 m
Lešení pomocné pro nátěry ocelové konstrukce vč. požárních</t>
  </si>
  <si>
    <t>Montáž lešení prostorového rámového lehkého s podlahami zatížení do 200 kg/m2 v do 10 m
Lehké Al lešení pro montáž ocelových profilů (vrata, okna, apod.) + nátěry</t>
  </si>
  <si>
    <t>Montáž lešení prostorového rámového lehkého s podlahami zatížení do 200 kg/m2 v do 10 m
Lehké Al lešení pro nadezdívku stěn Ytong tl. 300mm</t>
  </si>
  <si>
    <t>Montáž lešení prostorového rámového lehkého s podlahami zatížení do 200 kg/m2 v do 10 m
Lehké Al lešení - malby</t>
  </si>
  <si>
    <t>Příplatek k lešení prostorovému rámovému lehkému s podlahami v do 10 m za první a ZKD den použití
Lehké Al lešení pro montáž ocelových profilů (vrata, okna, apod.) + nátěry, předpoklad 15 dní</t>
  </si>
  <si>
    <t>Příplatek k lešení prostorovému rámovému lehkému s podlahami v do 10 m za první a ZKD den použití
Lehké Al lešení pro nadezdívku stěn Ytong tl. 300mm, předpoklad 15 dní</t>
  </si>
  <si>
    <t>Příplatek k lešení prostorovému rámovému lehkému s podlahami v do 10 m za první a ZKD den použití
Lehké Al lešení pro montáž a nátěr acol. profilů - zavěšení sekčních vrat, předpoklad 10dní</t>
  </si>
  <si>
    <t>Příplatek k lešení prostorovému rámovému lehkému s podlahami v do 10 m za první a ZKD den použití
Malby, předpoklad 10 dní</t>
  </si>
  <si>
    <t>Demontáž lešení prostorového rámového lehkého s podlahami zatížení do 200 kg/m2 v do 10 m
Lehké Al lešení pro montáž ocelových profilů (vrata, okna, apod.) + nátěry</t>
  </si>
  <si>
    <t>Demontáž lešení prostorového rámového lehkého s podlahami zatížení do 200 kg/m2 v do 10 m
Lehké Al lešení pro nadezdívku stěn Ytong tl. 300mm</t>
  </si>
  <si>
    <t>Demontáž lešení prostorového rámového lehkého s podlahami zatížení do 200 kg/m2 v do 10 m
Lehké Al lešení pro montáž a nátěr acol. profilů - zavěšení sekčních vrat</t>
  </si>
  <si>
    <t>Demontáž lešení prostorového rámového lehkého s podlahami zatížení do 200 kg/m2 v do 10 m
Malby</t>
  </si>
  <si>
    <t>95</t>
  </si>
  <si>
    <t xml:space="preserve">Doplňující konstrukce a práce                                                                                                                         </t>
  </si>
  <si>
    <t>952000001</t>
  </si>
  <si>
    <t>D+M přenosný hasící přístroj
PHP: 1x 183B (práškový 1.01), 4x 21A nebo 113B (práškový 1.02 až 1.04)</t>
  </si>
  <si>
    <t>952000003</t>
  </si>
  <si>
    <t>952000004</t>
  </si>
  <si>
    <t>D+M Bezpečnostní tabulky
Bezpečnostní tabulky - Únikový východ, hl. vypínač: elektro, vody, plynu, apod., fluorescenční</t>
  </si>
  <si>
    <t>952000005</t>
  </si>
  <si>
    <t>952901221</t>
  </si>
  <si>
    <t>978013191</t>
  </si>
  <si>
    <t>Otlučení vnitřních omítek stěn MV nebo MVC stěn o rozsahu do 100  %
Odstranění stávajících omítek mezi 1.01 a 1.02, 1.02 a 1.03, výška do 1,0m pro aplikaci sanační omítky</t>
  </si>
  <si>
    <t>Odvoz suti a vybouraných hmot na skládku do 1 km
Otlučená omítka pro aplikaci sanační malty, skládka Lapíkov</t>
  </si>
  <si>
    <t>Odvoz suti a vybouraných hmot na skládku ZKD 1 km přes 1 km
Otlučená omítka pro aplikaci sanační malty, skládka Lapíkov, do 5km</t>
  </si>
  <si>
    <t>979095312</t>
  </si>
  <si>
    <t>Naložení a složení suti
Otlučená omítka pro aplikaci sanační malty</t>
  </si>
  <si>
    <t>Poplatek za skládku - netříděné
Otlučená omítka pro aplikaci sanační malty</t>
  </si>
  <si>
    <t>998711102</t>
  </si>
  <si>
    <t>Přesun hmot pro izolace proti vodě, vlhkosti a plynům v objektech výšky do 12 m</t>
  </si>
  <si>
    <t>998762102</t>
  </si>
  <si>
    <t>Přesun hmot pro kce tesařské v objektech v do 12 m</t>
  </si>
  <si>
    <t>998764102</t>
  </si>
  <si>
    <t>Přesun hmot pro konstrukce klempířské v objektech v do 12 m</t>
  </si>
  <si>
    <t>998766102</t>
  </si>
  <si>
    <t>Přesun hmot pro konstrukce truhlářské v objektech v do 12 m</t>
  </si>
  <si>
    <t>998767102</t>
  </si>
  <si>
    <t>Přesun hmot pro zámečnické konstrukce v objektech v do 12 m</t>
  </si>
  <si>
    <t>SO02 - Oprava dílen a garáží - stavební část</t>
  </si>
  <si>
    <t>113107142</t>
  </si>
  <si>
    <t>Odstranění podkladu pl do 50 m2 živičných tl 100 mm
Odstranění stáv. živičných vrstev, plocha areálu, venkovní kanalizace</t>
  </si>
  <si>
    <t>131201101</t>
  </si>
  <si>
    <t>Hloubení jam nezapažených v hornině tř. 3 objemu do 100 m3
Jáma pro revizní šachtu</t>
  </si>
  <si>
    <t>132201101</t>
  </si>
  <si>
    <t>Hloubení rýh š do 600 mm v hornině tř. 3 objemu do 100 m3
Hloubení rýhy potrubí + žlaby, š.=0,5m</t>
  </si>
  <si>
    <t>162601102</t>
  </si>
  <si>
    <t>Vodorovné přemístění do 5000 m výkopku z horniny tř. 1 až 4
Odvoz výkopku na skládku, skládka Lapíkov 5km</t>
  </si>
  <si>
    <t>Vodorovné přemístění do 5000 m výkopku z horniny tř. 1 až 4
Zemina - revizní šachta, skládka Lapíkov, do 5km</t>
  </si>
  <si>
    <t>167101101</t>
  </si>
  <si>
    <t>Nakládání výkopku z hornin tř. 1 až 4 do 100 m3
Nakládání výkopku na dopr. prostředky</t>
  </si>
  <si>
    <t>Nakládání výkopku z hornin tř. 1 až 4 do 100 m3
Zemina - revizní šachta</t>
  </si>
  <si>
    <t>175101101</t>
  </si>
  <si>
    <t>Obsyp potrubí bez prohození sypaniny z hornin tř. 1 až 4 uloženým do 3 m od kraje výkopu
Obsyp potrubí, ochranná vrstva ŠP nebo ŠD 0/8</t>
  </si>
  <si>
    <t>Obsyp potrubí bez prohození sypaniny z hornin tř. 1 až 4 uloženým do 3 m od kraje výkopu
Obsyp rev. šachty, hutněno max. po 150mm, výkopek</t>
  </si>
  <si>
    <t>181101102</t>
  </si>
  <si>
    <t>Úprava pláně v zářezech v hornině tř. 1 až 4 se zhutněním
Ruční začištění rýhy pro kanalizaci vč. pžehutnění vibr. pěchem, požadavek pláň Edef,2=45MPa</t>
  </si>
  <si>
    <t>Základy</t>
  </si>
  <si>
    <t>273321116</t>
  </si>
  <si>
    <t>Základové desky ze ŽB C 20/25
Doplnění betonu na výkop vnitřní kanalizace tj. doplnění stávajícího podkl. betonu, kari síť J5/100/100, bet C20/25, XD2</t>
  </si>
  <si>
    <t>411388621</t>
  </si>
  <si>
    <t>Zabetonování otvorů tl do 350 mm ze suchých směsí pl do 0,25 m2 ve zdech
Zabetonování průchodu okolo kanalizačního potrubí do stáv. kanálu pod mycí rampou</t>
  </si>
  <si>
    <t>564231111</t>
  </si>
  <si>
    <t>Podklad nebo podsyp ze štěrkopísku ŠP tl 100 mm
podsypná vrstva pod kanalizační potrubí, alternativně lze ŠD 0/8</t>
  </si>
  <si>
    <t>564851111</t>
  </si>
  <si>
    <t>Podklad ze štěrkodrtě ŠD tl 150 mm
Zásyp rýhy pro kanalizaci, 2 vrstvy ŠD tl. 150mm tj. 37,4m2 x 2 = 74,5m2</t>
  </si>
  <si>
    <t>564871111</t>
  </si>
  <si>
    <t>Podklad ze štěrkodrtě ŠD tl 250 mm
Podkladní vrstvy pod štěrbinové žlaby, ŠD 0/63 - spodní vrstva</t>
  </si>
  <si>
    <t>Podklad ze štěrkodrtě ŠD tl 250 mm
Podkladní vrstvy pod štěrbinové žlaby, ŠD 0/32 - vrchní vrstva</t>
  </si>
  <si>
    <t>612403399</t>
  </si>
  <si>
    <t>Hrubá výplň rýh ve vnitřních stěnách maltou
Vyplnění rýh MVC maltou, odpadní potrubí</t>
  </si>
  <si>
    <t>Odstranění izolace proti zemní vlhkosti pásy přitavením vodorovné NAIP
Odstranění stáv. hydroizolace pro pokládku potrubí a štěrbinových žlabů, vč. odvozu a uložení na skládku</t>
  </si>
  <si>
    <t>711792721</t>
  </si>
  <si>
    <t>Izolace proti zemní vlhkosti utěsnění spár elastickým tmelem
Zatěsnění spáry štěrbinový žlab - betonová podlaha, vodotěsný spoj, PUR tmel + provazec</t>
  </si>
  <si>
    <t>721</t>
  </si>
  <si>
    <t xml:space="preserve">Vnitřní kanalizace                                                                                                                                    </t>
  </si>
  <si>
    <t>721173401</t>
  </si>
  <si>
    <t>Potrubí kanalizační z PVC hrdlové ležaté vnitřní DN 100 systém KG
Odpadní potrubí PVC umývadlo, napojení na ležatou kanalizaci</t>
  </si>
  <si>
    <t>721242116</t>
  </si>
  <si>
    <t>Lapač střešních splavenin z PP se zápachovou klapkou a lapacím košem DN 125
D+M lapače splavenin, napojení na nové dešťové svody</t>
  </si>
  <si>
    <t>721290111</t>
  </si>
  <si>
    <t>Zkouška těsnosti potrubí kanalizace vodou do DN 125
Tlak. zkouška piotrubí, dle platné legislativy a ČSN</t>
  </si>
  <si>
    <t>725211603</t>
  </si>
  <si>
    <t>8</t>
  </si>
  <si>
    <t xml:space="preserve">Potrubí    </t>
  </si>
  <si>
    <t>871265221</t>
  </si>
  <si>
    <t>Kanalizační potrubí z tvrdého PVC-systém KG tuhost třídy SN8 DN100
Doplnění potrubí z lapače splavenin, napojení na stáv. areálovou kanalizaci</t>
  </si>
  <si>
    <t>871315221</t>
  </si>
  <si>
    <t>Kanalizační potrubí z tvrdého PVC-systém KG tuhost třídy SN8 DN150
Potrubí PVC KG DN150 SN8, vč. tvarovek, odboček, příslušenství, apod.</t>
  </si>
  <si>
    <t>894812171</t>
  </si>
  <si>
    <t>Revizní a čistící šachta z PP DN 315 mříž dešťová litinová do teleskopu (40 t)
D+M revizní šachta, dno do bet. lože CP20 tl. 10cm, nástavná trubka šachty, poklop litina (min. 20t)</t>
  </si>
  <si>
    <t>935000001</t>
  </si>
  <si>
    <t>DOD. Šterbinový betonový žlab
D400, 100x20x20cm</t>
  </si>
  <si>
    <t>935000002</t>
  </si>
  <si>
    <t>DOD. Šterbinový betonový žlab - čistící kus
čístící kus 50x20x20cm, litinový rošt, kalový koš</t>
  </si>
  <si>
    <t xml:space="preserve">SADA      </t>
  </si>
  <si>
    <t>935000003</t>
  </si>
  <si>
    <t>DOD. Šterbinový betonový žlab - záslepka
Záslepka štěrbinového žlabu</t>
  </si>
  <si>
    <t>935113212</t>
  </si>
  <si>
    <t>Osazení odvodňovacího betonového žlabu šířky přes 200 mm
Montáž betonových štěrbinových žlabů, do bet. CP20</t>
  </si>
  <si>
    <t>91</t>
  </si>
  <si>
    <t>919735112</t>
  </si>
  <si>
    <t>Řezání stávajícího živičného krytu hl do 100 mm
Pro venkovní kanalizaci</t>
  </si>
  <si>
    <t>919735122</t>
  </si>
  <si>
    <t>Řezání stávajícího betonového krytu hl do 100 mm
Pro vnitřní kanalizaci, podkladní bet. deska</t>
  </si>
  <si>
    <t>962052211</t>
  </si>
  <si>
    <t>Bourání zdiva nadzákladového ze ŽB
Vybourání stáv. ŽB vpustí u vrat</t>
  </si>
  <si>
    <t>Bourání mazanin betonových vyztužených svařovanou sítí
Bourání podkladního betonu pro kanalizaci a štěrbinové žlaby</t>
  </si>
  <si>
    <t>971052341</t>
  </si>
  <si>
    <t>974032143</t>
  </si>
  <si>
    <t>Vysekání rýh ve stěnách nebo příčkách z dutých cihehl do nebo tvárnic hl do 70 mm š do 100 mm
Vysekání rýh pro odpadní potrubí umývadlo, zdivo porobeton</t>
  </si>
  <si>
    <t>Odvoz suti a vybouraných hmot na skládku do 1 km
Odvoz vybourané bet. mazaniny na skládku, vnitřní kanalizace</t>
  </si>
  <si>
    <t>Odvoz suti a vybouraných hmot na skládku do 1 km
Živičné kry, venkovní kanalizace</t>
  </si>
  <si>
    <t>Odvoz suti a vybouraných hmot na skládku do 1 km
Stávající ŽB vpusti u vrat, skládka Lapíkov, vzd. do 5km</t>
  </si>
  <si>
    <t>Odvoz suti a vybouraných hmot na skládku ZKD 1 km přes 1 km
Odvoz vybourané bet. mazaniny na skládku, skládka Lapíkov, vzd. 5km</t>
  </si>
  <si>
    <t>Odvoz suti a vybouraných hmot na skládku ZKD 1 km přes 1 km
Živičné kry, venkovní kanalizace</t>
  </si>
  <si>
    <t>Odvoz suti a vybouraných hmot na skládku ZKD 1 km přes 1 km
Stávající ŽB vpusti u vrat, skládka Lapíkov, vzd. do 5km</t>
  </si>
  <si>
    <t>Nakládání na dopravní prostředky pro vodorovnou dopravu suti
Nakládka vybourané bet. mazaniny na dopr. prostředky</t>
  </si>
  <si>
    <t>Nakládání na dopravní prostředky pro vodorovnou dopravu suti
Nakládání živ. vrstev vozovky na dopr. prostředky</t>
  </si>
  <si>
    <t>979088212</t>
  </si>
  <si>
    <t>Nakládání suti a vybouraných hmot
Nakládka suti na dopr. prostředky, stáv. ul. vpusti</t>
  </si>
  <si>
    <t>Uložení suti na skládku s hrubým urovnáním bez zhutnění
Betonová mazanina, vnitřní kanalizace, vč. poplatku za skládku</t>
  </si>
  <si>
    <t>Uložení suti na skládku s hrubým urovnáním bez zhutnění
Živičné kry, venkovní kanalizace, vč. poplatku za skládku</t>
  </si>
  <si>
    <t>Uložení suti na skládku s hrubým urovnáním bez zhutnění
Uložení výkopku (rýhy) na skládku, vč. poplatku za skládku</t>
  </si>
  <si>
    <t>Uložení suti na skládku s hrubým urovnáním bez zhutnění
Zemina - revizní šachta, uložení vč. poplatku za skládku</t>
  </si>
  <si>
    <t>Uložení suti na skládku s hrubým urovnáním bez zhutnění
Stáv. ŽB ul. vpusti</t>
  </si>
  <si>
    <t>998721102</t>
  </si>
  <si>
    <t>Přesun hmot pro vnitřní kanalizace v objektech v do 12 m</t>
  </si>
  <si>
    <t>998725102</t>
  </si>
  <si>
    <t>Přesun hmot pro zařizovací předměty v objektech v do 12 m</t>
  </si>
  <si>
    <t>SO03 - Kanalizace</t>
  </si>
  <si>
    <t>Odstranění podkladu pl do 50 m2 živičných tl 100 mm
Odstranění stáv. živičného povrchu, rýhy pro vodovod</t>
  </si>
  <si>
    <t>Vodorovné přemístění do 5000 m výkopku z horniny tř. 1 až 4
Odvoz výkopku (revizní šachta) na skládku lapíkov, vzd. do 5km</t>
  </si>
  <si>
    <t>Nakládání výkopku z hornin tř. 1 až 4 do 100 m3
Výkopek, rýhy pro vodovod</t>
  </si>
  <si>
    <t>Nakládání výkopku z hornin tř. 1 až 4 do 100 m3
Nakládání výkopku (revizní šachta) na dopr. prostředky</t>
  </si>
  <si>
    <t>174101101</t>
  </si>
  <si>
    <t>Úprava pláně v zářezech v hornině tř. 1 až 4 se zhutněním
Ruční začištění základové spáry, vyrovnání nivelety pro pokládku vodovodu, požadavek Ede,2=45MPa</t>
  </si>
  <si>
    <t>Úprava pláně v zářezech v hornině tř. 1 až 4 se zhutněním
Ruční začištění a vyrovnání zákl. spáry pro osazení revizní šachty</t>
  </si>
  <si>
    <t>376311123</t>
  </si>
  <si>
    <t>Dno šachet tl do 200 mm z betonu prostého tř. C 12/15
Dno revizní šachty, bet C12/15 = podkladní beton</t>
  </si>
  <si>
    <t>Podklad nebo podsyp ze štěrkopísku ŠP tl 100 mm
podsypná vrstva pod vodovodní potrubí, alternativně lze ŠD 0/8</t>
  </si>
  <si>
    <t>Podklad ze štěrkodrtě ŠD tl 250 mm
Podklaní vrstvy komunikace, požadavek Edef,2 dle PD, hutnit po vrstvách max. 150mm, spodní vrstva ŠD 0/63, horní vrstva ŠD 0/32</t>
  </si>
  <si>
    <t>Hrubá výplň rýh ve vnitřních stěnách maltou
Vyplnění rýhy MVC maltou, vodovodní potrubí</t>
  </si>
  <si>
    <t>722</t>
  </si>
  <si>
    <t xml:space="preserve">Vnitřní vodovod                                                                                                                                       </t>
  </si>
  <si>
    <t>722174003</t>
  </si>
  <si>
    <t>722174087</t>
  </si>
  <si>
    <t>722181232</t>
  </si>
  <si>
    <t>Ochrana vodovodního potrubí přilepenými tepelně izolačními trubicemi z PE tl do 15 mm DN do 42 mm
Izolace vnitřního vodovodu, např. Mirelon</t>
  </si>
  <si>
    <t>722232085</t>
  </si>
  <si>
    <t>Kohout kulový přímý s 2x vnějším závitem a páčkou PN 35 do 185 °C R253DL 1 1/4 červený voda
D+M kulový kohout, přívod vody do provozní budovy, umístěn v revizní šachtě</t>
  </si>
  <si>
    <t>722263253</t>
  </si>
  <si>
    <t>725000001</t>
  </si>
  <si>
    <t>D+M zásobník na mýdlo
Zásobník na tekuté mýdlo nástěnný, ekvivalent MERIDA TOP</t>
  </si>
  <si>
    <t>725000002</t>
  </si>
  <si>
    <t>D+M Zásobník na ručníky
Zásobník na papírové ručníky, akvivalent SAPHO 260x320mm</t>
  </si>
  <si>
    <t>725819202</t>
  </si>
  <si>
    <t>733</t>
  </si>
  <si>
    <t xml:space="preserve">Rozvod potrubí UT                                                                                                                                     </t>
  </si>
  <si>
    <t>892241111</t>
  </si>
  <si>
    <t>Tlaková zkouška vodovodního potrubí do 80
Tlak. zkouška dle platné legislativy a ČSN</t>
  </si>
  <si>
    <t>894000001</t>
  </si>
  <si>
    <t>DOD. skruž betonová DN1000
Bet. skruž např. TBS-Q 1000/250/120</t>
  </si>
  <si>
    <t>894000002</t>
  </si>
  <si>
    <t>DOD. konus kanalizační DN1000
konus kanalizační např. TBE-Q 1000-625/120</t>
  </si>
  <si>
    <t>894000003</t>
  </si>
  <si>
    <t>894000004</t>
  </si>
  <si>
    <t>DOD. vyrovnávací prstenec revizní šachty
vyrovnávací prstenec např. TBW-Q 625/40</t>
  </si>
  <si>
    <t>894402311</t>
  </si>
  <si>
    <t>Řezání stávajícího živičného krytu hl do 100 mm
Řaezání stáv. asf. krytu pro vodovod</t>
  </si>
  <si>
    <t>Vysekání rýh ve stěnách nebo příčkách z dutých cihehl do nebo tvárnic hl do 70 mm š do 100 mm
Vysekání rýh pro vodovodní potrubí umývadlo, zdivo porobeton + cihelné bloky</t>
  </si>
  <si>
    <t>Odvoz suti a vybouraných hmot na skládku do 1 km
Živ. kry, skládka Lapíkov</t>
  </si>
  <si>
    <t>Odvoz suti a vybouraných hmot na skládku ZKD 1 km přes 1 km
Živ. kry, skládka Lapíkov, vzd. do 5km</t>
  </si>
  <si>
    <t>Nakládání na dopravní prostředky pro vodorovnou dopravu suti
Živ. kry, nakládání na dopr. prostředky</t>
  </si>
  <si>
    <t>Uložení suti na skládku s hrubým urovnáním bez zhutnění
Živ. kry, vč. poplatku za skládku</t>
  </si>
  <si>
    <t>Uložení suti na skládku s hrubým urovnáním bez zhutnění
Uložení výkopku na skládku, vč. poplatku za skládku</t>
  </si>
  <si>
    <t>Uložení suti na skládku s hrubým urovnáním bez zhutnění
Uložení výkopku (revizní šachta) vč. poplatku za skládku</t>
  </si>
  <si>
    <t>998722102</t>
  </si>
  <si>
    <t>Přesun hmot pro vnitřní vodovod v objektech v do 12 m</t>
  </si>
  <si>
    <t>998733101</t>
  </si>
  <si>
    <t>Přesun hmot pro rozvody potrubí v objektech v do 6 m</t>
  </si>
  <si>
    <t>SO04 - Vodovod</t>
  </si>
  <si>
    <t>SO05 - VZT - tlakový vzduch</t>
  </si>
  <si>
    <t>SO06 - VZT - odsávání</t>
  </si>
  <si>
    <t>SO07 - Plynovod</t>
  </si>
  <si>
    <t>723</t>
  </si>
  <si>
    <t xml:space="preserve">Vnitřní plynovod                                                                                                                                      </t>
  </si>
  <si>
    <t>D+M Plynoinstalace
Plynoinstalace - viz. samostatný rozpočet</t>
  </si>
  <si>
    <t>SO08 - Elektroinstalace</t>
  </si>
  <si>
    <t>SO09 - Montážní jáma</t>
  </si>
  <si>
    <t>Mazanina tl do 240 mm z drátkobetonu tř. C 25/30
Nová bet. podlaha montážní jámy</t>
  </si>
  <si>
    <t>DOD. asfaltové pásy
Modifikované, se skelnou tkanina, tl. min. 4,0mm, plošná hmotnost 5kg/m2, ekvivalent se Skloelast Extra</t>
  </si>
  <si>
    <t>711412053</t>
  </si>
  <si>
    <t>Provedení izolace proti vodě za studena na svislé ploše krystalickou hydroizolací
Krystalická hydroizolace stěn jámy, např. LADAX MONO vš. koutů a rohů s použitím tmele</t>
  </si>
  <si>
    <t>771</t>
  </si>
  <si>
    <t xml:space="preserve">Podlahy z dlaždic a obklady                                                                                                                           </t>
  </si>
  <si>
    <t>771000001</t>
  </si>
  <si>
    <t>771273123</t>
  </si>
  <si>
    <t>771273242</t>
  </si>
  <si>
    <t>Montáž obkladů podstupnic z dlaždic protiskluzných keramických lepených v do 200 mm
Podstupnice shcodiště</t>
  </si>
  <si>
    <t>771573131</t>
  </si>
  <si>
    <t>Montáž podlah keramických režných protiskluzných lepených
dlažba - podlaha montážní jámy, do lepidla</t>
  </si>
  <si>
    <t>781</t>
  </si>
  <si>
    <t xml:space="preserve">Obklady keramické                                                                                                                                     </t>
  </si>
  <si>
    <t>781000001</t>
  </si>
  <si>
    <t>DOD. ocelový profil ukončovací
Ukončovací ocel. profil do lepidla, všechny hrany montážní jámy</t>
  </si>
  <si>
    <t>781473112</t>
  </si>
  <si>
    <t>Montáž obkladů keramických režných lepených do 12 ks/m2
Keramické obklady do lepidla, vč. výklenků pro světla</t>
  </si>
  <si>
    <t>781493511</t>
  </si>
  <si>
    <t>Ocelový profil lepený ukončovací
Ocelové lišty do lepidla, hran montážní jámy - světlíky, schodnice</t>
  </si>
  <si>
    <t>Bourání mazanin betonových tl do 100 mm
Vybourání stáv. podlahy</t>
  </si>
  <si>
    <t>Odvoz suti a vybouraných hmot na skládku do 1 km
Odvoz otlučené omítky a podlahy na skládku</t>
  </si>
  <si>
    <t>Odvoz suti a vybouraných hmot na skládku ZKD 1 km přes 1 km
Odvoz otlučené omítky a podlahy na skládku Lapíkov, vzd. do 5km</t>
  </si>
  <si>
    <t>Nakládání na dopravní prostředky pro vodorovnou dopravu suti
Nakládání otlučené omítky a podlahy na dopr. prostředky</t>
  </si>
  <si>
    <t>Uložení suti na skládku s hrubým urovnáním bez zhutnění
Uložení otlučené omítky na skládku vč. poplatku za skládku</t>
  </si>
  <si>
    <t>SO010 - Demolice komína</t>
  </si>
  <si>
    <t>943211112</t>
  </si>
  <si>
    <t>Montáž lešení prostorového rámového lehkého s podlahami zatížení do 200 kg/m2 v do 25 m
Lešení pro demolici komína</t>
  </si>
  <si>
    <t>943211212</t>
  </si>
  <si>
    <t>Příplatek k lešení prostorovému rámovému lehkému s podlahami v do 25 m za první a ZKD den použití
Lešení pro demolici komína, předpoklad použití 20dní</t>
  </si>
  <si>
    <t>943211812</t>
  </si>
  <si>
    <t>Demontáž lešení prostorového rámového lehkého s podlahami zatížení do 200 kg/m2 v do 25 m
Lešení pro demolici komína</t>
  </si>
  <si>
    <t>Odvoz suti a vybouraných hmot na skládku do 1 km
Odvoz suti (zdiva) na skládku</t>
  </si>
  <si>
    <t>Odvoz suti a vybouraných hmot na skládku ZKD 1 km přes 1 km
Odvoz vybouraného zdiva, skládka Lapíkov, vzd. do 5km</t>
  </si>
  <si>
    <t>Nakládání suti a vybouraných hmot
Nakládka zdiva na dopr. prostředky</t>
  </si>
  <si>
    <t>Uložení suti na skládku s hrubým urovnáním bez zhutnění
Uložení zdina na skládku, vč. poplatku za skládku</t>
  </si>
  <si>
    <t>98</t>
  </si>
  <si>
    <t xml:space="preserve">Demolice                                                                                                                                              </t>
  </si>
  <si>
    <t>981331111</t>
  </si>
  <si>
    <t>SO011 - Komunikace, povrchy, venkovní úpravy</t>
  </si>
  <si>
    <t>573231111</t>
  </si>
  <si>
    <t>Postřik živičný spojovací ze silniční emulze v množství do 0,7 kg/m2
Mezistřk mezi ACL16 a ACO11</t>
  </si>
  <si>
    <t>577000001</t>
  </si>
  <si>
    <t>577134211</t>
  </si>
  <si>
    <t>952000002</t>
  </si>
  <si>
    <t>D+M policové regály
dle PD, ocelovo-dřevěné regály</t>
  </si>
  <si>
    <t>SO01 až SO12</t>
  </si>
  <si>
    <t>CM Chotěboř, Partyzánská 31</t>
  </si>
  <si>
    <t>SO04</t>
  </si>
  <si>
    <t>SO05</t>
  </si>
  <si>
    <t>SO06</t>
  </si>
  <si>
    <t>SO07</t>
  </si>
  <si>
    <t>SO08</t>
  </si>
  <si>
    <t>SO09</t>
  </si>
  <si>
    <t>SO10</t>
  </si>
  <si>
    <t>SO11</t>
  </si>
  <si>
    <t>SO12</t>
  </si>
  <si>
    <t>Cenová nabídka k provedení prací</t>
  </si>
  <si>
    <t>Demontáž atypických zámečnických konstrukcí hmotnosti jednotlivých dílů do 50 kg
Lemování stávajících vrat, L-profil 50x50x5mm, určeno pro opětovné použití objednatelem</t>
  </si>
  <si>
    <t>Demontáž atypických zámečnických konstrukcí hmotnosti jednotlivých dílů do 50 kg
Odvětrání stříkacího boxu, ocel. žaluzie dílna přes fasádu</t>
  </si>
  <si>
    <t>Montáž lešení prostorového rámového lehkého s podlahami zatížení do 200 kg/m2 v do 10 m
Lešení pomocné pro demontáže</t>
  </si>
  <si>
    <t>Příplatek k lešení prostorovému rámovému lehkému s podlahami v do 10 m za první a ZKD den použití
Demontáže, předpoklad 15 prac. dní</t>
  </si>
  <si>
    <t>Demontáž lešení prostorového rámového lehkého s podlahami zatížení do 200 kg/m2 v do 10 m
Lešení pomocné pro demontáže</t>
  </si>
  <si>
    <t>D+M Nástěnná lékarnička
vč. vybavení, typová (dílna + zámečnická dílna)</t>
  </si>
  <si>
    <t>D+M Průtokový ohřívač = Elektrický zásobníkový ohřívač vody
Ohřívač vč. stojánkové baterie, 2kW, objem zásobní vody 5L, IP24, provozní tlak 0,6MPa, tlakové zapojení - použít pojistný ventil</t>
  </si>
  <si>
    <t>Umyvadlo keramické připevněné na stěnu šrouby v bílé barvě bez krytu na sifon 600 mm
Umyvadlo např. Jika Olymp 60cm, vč. zápachové uzávěrky, umyvadlové vpusti</t>
  </si>
  <si>
    <t>St. obj. č.</t>
  </si>
  <si>
    <t>SO012 - Vybavení, technologie</t>
  </si>
  <si>
    <t>Stavba:</t>
  </si>
  <si>
    <t>Rekapitulace</t>
  </si>
  <si>
    <t>Název (popis)</t>
  </si>
  <si>
    <t>M21</t>
  </si>
  <si>
    <t>Montáže</t>
  </si>
  <si>
    <t>Reprofilace stěn a podhledů sanačními maltami 2 vrstvy tl 30 mm
Reprofilační malta stěn montážní jámy, vč. spojovacího můstku, systémová technologie</t>
  </si>
  <si>
    <t>Otlučení vnitřních omítek stěn MV nebo MVC stěn o rozsahu do 100  %
Otlučení, odstranění stáv. omítky stěn jámy, odmaštění stěn pro aplikaci krystalické hydroizolace</t>
  </si>
  <si>
    <t>mb</t>
  </si>
  <si>
    <t>DOD. pletivo čtyřhanné poplastované vč. doplňků a sloupků
Sloupky: 1x nátěr základní, 2x vrchní syntetický email, RAL6005 - 5ks</t>
  </si>
  <si>
    <t>D+M Vstupní branka, ocelové profily, nátěr - 80x1800mm
Branka: Ocelový jekl 30x30x2mm, výplň - pletivo, nátěr - 1x základní, 2x vrchní syntetický email RAL6005, zámek, dosická vložka, klika-klika, kování.</t>
  </si>
  <si>
    <t>Nátěry syntetické OK těžkých "A" barva dražší lesklý povrch 3x antikorozní, 1x základní, 3x email
Nátěr ocelových zárubní, 2x 80, 1x 120</t>
  </si>
  <si>
    <t>D+M zárubní rámových pro dveře jednokřídlové rozměru 800 mm
Dodávka a osazení ocelové zárubně 2x80P do cihelného zdiva</t>
  </si>
  <si>
    <t>D+M zárubní rámových pro dveře dvoukřídlové rozměru 1250 mm
Dodávka a osazení ocelové zárubně 1x1250 do cihelného zdiva</t>
  </si>
  <si>
    <t>D+M dveřních křídel otvíravých 1křídlových š do 0,8 m do ocelové zárubně
Dodávka a osazení vnitřních dveří, 80P, bílá barva, plné</t>
  </si>
  <si>
    <t>Montáž dveřních křídel otvíravých 2křídlových š do 1,45 m do ocelové zárubně
Dodávka a osazení vnitřních dveří, 1200D, bílá barva, plné</t>
  </si>
  <si>
    <t>D+M kování dveří
Kování: klika - klika, štítek, dosický zámek, vložka, 5 klíčů á 1 sada</t>
  </si>
  <si>
    <t>sad</t>
  </si>
  <si>
    <t>D+M parapetních desek PVC š do 400 mm na lepidlo
Parapetní desky s nosem, PVC vč. boční krytky</t>
  </si>
  <si>
    <t>Konstrukce zámečnické</t>
  </si>
  <si>
    <t>Obklady keramické</t>
  </si>
  <si>
    <t>Montáž obkladů vnitřních stěn z obkladaček pórovinových lepených do 35 ks/m2
Obklady okolo umývadla m.č. 1.05</t>
  </si>
  <si>
    <t>m2</t>
  </si>
  <si>
    <t>DOD. dlažba protiskuzná, 30x30cm
Protiskluzná dlažba, probarvená v celé tloušťce, 30x30cm, např. Taurus, reliéf SR7, dle ČSN EN 13451-1 + lišta ukončovací nerezová stupnice (7,7mb)</t>
  </si>
  <si>
    <t>Montáž obkladů stupnic z dlaždic protiskluzných keramických lepených š do 300 mm
Obklad stupnic. schodiště + lišty ukončovací</t>
  </si>
  <si>
    <t>Vodoměr závitový vícevtokový mokroběžný do 100 °C G 1 x 150 mm Qn 3,5 m3/s vertikální
D+M vodoměrné sestavy vč. spojovacího, spotřebního materiálu a ventilů</t>
  </si>
  <si>
    <t>Statická zatěžovací zkouška kruhovou deskou
SSZ pláň, ŠD pod asfaltový beton, požadavek Edef,2 dle PD</t>
  </si>
  <si>
    <t>Zásyp jam, šachet rýh nebo kolem objektů sypaninou se zhutněním
Zpětný zásyp revizní šachty a rýhy pro vodovod z nakupovaných materiálů</t>
  </si>
  <si>
    <t>Obsyp potrubí bez prohození sypaniny z hornin tř. 1 až 4 uloženým do 3 m od kraje výkopu
Zásyp výkopu ŠD 0/63 resp. 0/32, hutnění max. po 150mm</t>
  </si>
  <si>
    <t>Osazení betonových dílců pro šachty skruže přechodové TBS 29/100/80/9
Osazení bet. dílců revizní šachty vč. poklopu, DN 1000</t>
  </si>
  <si>
    <t>DOD. požární hadicový systém typu B
dodávka požárních hadic (60mb) do stávající hydrantové skříně, klíč, prodnice, redukce - dle PBŘ</t>
  </si>
  <si>
    <t>D+M Bezpečnostní tabulky smaltované
Bezpečnostní tabulky - smalt - Tlakové lahve + počet lahví a druh plynu</t>
  </si>
  <si>
    <t>Konstrukce truhlářské</t>
  </si>
  <si>
    <t>Zhotovení otvorů pro instalační dvířka plochy do 0,90 m2
Vysekání niky pro vodoměrnou sestavu m.č. 1.04</t>
  </si>
  <si>
    <t>M2</t>
  </si>
  <si>
    <t>Osazení dvířka revizní PVC plocha do 0,1m2
Dodávka a montáž revizní dvířka PVC - vodoměrná sestava</t>
  </si>
  <si>
    <t>kus</t>
  </si>
  <si>
    <t>Příčky tl 140 mm z tvárnic SUPERTHERM P+D pevnosti P 10 na MVC 5
Příčka mezi 1.01 a 1.04 a 1.05 a 1.04, tl. 150mm na pěnu</t>
  </si>
  <si>
    <t>Vnitřní omítka stěn vápenná nebo vápenocementová štuková s 1x tkaninou
MVC omítka vnitřní zdiva + lepidlo + perlinka + štuk</t>
  </si>
  <si>
    <t>Sanační omítka zdiva tl 24 mm štuková
Sanační omítka stěn mezi 1.01 a 1.02, 1.02 a 1.03, malta + penetrace + štuk</t>
  </si>
  <si>
    <t>DOD. ocel. profily, I120
Nosná konstrukce podhledu m.č. 1.05</t>
  </si>
  <si>
    <t>M</t>
  </si>
  <si>
    <t>T</t>
  </si>
  <si>
    <t>DOD. + MTŽ nerezový profil L50x50x1,0m
L-úhelník - ochrana hrany (OSB deska - stěna) m.č. 1.05</t>
  </si>
  <si>
    <t>Provedení izolace proti zemní vlhkosti pásy přitavením vodorovné NAIP
Vodorovná izolace, natavení, předpoklad 100% plochy ve 2 vrstvách vč. penetrace podkladního betonu</t>
  </si>
  <si>
    <t>Odvoz suti a vybouraných hmot na skládku do 1 km
Sendvičové panely a skelná vlna - skládka Lapíkov, do 5km</t>
  </si>
  <si>
    <t>Odvoz suti a vybouraných hmot na skládku do 1 km
Odstraněná hydroizolace - skládka Lapíkov, vzd. do 5km</t>
  </si>
  <si>
    <t>Odvoz suti a vybouraných hmot na skládku ZKD 1 km přes 1 km
Odstraněná hydroizolace - skládka Lapíkov, vzd. do 5km</t>
  </si>
  <si>
    <t>Nakládání na dopravní prostředky pro vodorovnou dopravu suti
Odstraněná hydorizolace</t>
  </si>
  <si>
    <t>Uložení suti na skládku s hrubým urovnáním bez zhutnění
Odstraněná hydroizolace vč. poplatku za skládku</t>
  </si>
  <si>
    <t>Odstranění stávající hydroizolace
100% plochy</t>
  </si>
  <si>
    <t>Provedení izolace proti zemní vlhkosti pásy přitavením vodorovné NAIP
Oprava stáv. hydroizolace podlahy ze 100%, dvě vrstvy, napojení na stávajícíc hydroizolaci pod stěnou jámy</t>
  </si>
  <si>
    <t>VZT1</t>
  </si>
  <si>
    <t>Vzduchotechnika</t>
  </si>
  <si>
    <t>D+M Vzduchotechnika
Vzduchotechnika - viz. samostatný rozpočet</t>
  </si>
  <si>
    <t>Potrubí vodovodní plastové PPR svar polyfuze PN 16 D 25 x 3,5 mm
Potrubí pro stlačený vzduch, vč. spotřebního materiálu, tvarovek, kotvení, kohoutů, napojení na stáv. kompresor - armatrury původní</t>
  </si>
  <si>
    <t>Potrubí vodovodní plastové PE svařované na tupo do D 50 mm
D+M PE potrubí vodovodní venkovní, vodovodní tlakové prubky PE40-LD 32x4,4</t>
  </si>
  <si>
    <t>Potrubí vodovodní plastové PPR svar polyfuze PN 16 D 25 x 3,5 mm
Vnitřní vodovod, přívod pro umyvadlo, nástěnka, rohový ventil</t>
  </si>
  <si>
    <t>Potrubí vodovodní plastové PPR svar polyfuze PN 16 D 32 x 4,4 mm
Vnitřní vodovod, voda do dílen a garáží, nástěnky, kulové kohouty</t>
  </si>
  <si>
    <t>Ostatní požadavky - Vypracování dokumentace
Dokumentace skutečného provedení stavby, změny označeny červeně, 2paré</t>
  </si>
  <si>
    <t>Ostatní požadavky - Geodetické práce
Geometrické zaměření nového stavu, potvrzeno z KN</t>
  </si>
  <si>
    <t>SADA</t>
  </si>
  <si>
    <t>Nátěry syntetické OK těžkých "A" barva dražší lesklý povrch 1x antikorozní, 1x základní, 2x email
Logo KSUSV na fasádě objektu</t>
  </si>
  <si>
    <t>Nátěry syntetické OK těžkých "A" barva dražší matný povrch 1x antikorozní, 1x základní, 2x email
Nátěry nových ocelových profilů, U160, finální barva kovářská čerň</t>
  </si>
  <si>
    <t>Nátěry syntetické OK těžkých "A" barva dražší matný povrch 1x antikorozní, 1x základní, 2x email
Nátěry ocel. profilů, jekl 60x60x4mm pro zavěšení vrat, finální barva kovářská čerň</t>
  </si>
  <si>
    <t>Mazanina tl do 240 mm z drátkobetonu tř. C 25/30
Drátkobeton, tl. 150mm, finální vsyp pro zvýšení otěru, C25/30-XF2-Dmax 22-S3, vč. separační folie, dilatačních pásů, strojně hlazený, prořezání a utěsnění dilatačních spar trvale pružným tmelem</t>
  </si>
  <si>
    <t>DOD. dlažba slinutá 30x30cm
Dlažba, probarvená v celé tloušťce, 30x30cm, např. Taurus</t>
  </si>
  <si>
    <t>Montáž soklíků pórovinových rovných flexibilní lepidlo v do 200 mm
Styk stěna X podlaha, hydroizolační páska a stěrka do kouta, spodní hrana solku ve styku s podlahou opatřena trvale pružným tmelem</t>
  </si>
  <si>
    <t>Asfaltový beton ABS (ACO 11) II tl 40 mm š do 3 m
Obrusná vrstva, překopy voda + kanalizace + původní plech. přístavek</t>
  </si>
  <si>
    <t>Asfaltový beton ABH II vrstva ložní (ACL 16) tl 70 mm š do 3 m
Ložní vrstva, překopy voda + kanalizace + původní plech. přístavek</t>
  </si>
  <si>
    <t>D+M pojízdný zvedák
pneumaticko-hadraulický jámový zvedák, do ocel. úhelníků montážní jámy, zaškolení obsluhy, nosnost min. 15t, ekvivalent s CATTINI YAK1815ST, rozteč 1.150mm</t>
  </si>
  <si>
    <t>Penetrační nátěr, kontaktní spojovací můstek
pod sanační omítku</t>
  </si>
  <si>
    <t>Penetrace pod omítku, probarvená
Bet. sokl mezi zákl. patky, probarvená pod soklovou omítku</t>
  </si>
  <si>
    <t>Vyrovnávací cementový potěr provedený v pásu ze suchých směsí tl 50 mm
Vyrovnávací cem. potěr P15 pod nosné zdivo STI (podezvídka), vyrovnání stáv. základových pasů</t>
  </si>
  <si>
    <t>Podlahové kce podkladové z desek OSB tl 25 mm nebroušených na pero a drážku šroubovaných
Podhled m.č. 1.05, instalace desek na nosné ocel. profily I120 z vrchní strany, vč. dodávky desek OSB nebroušená, P+D, tl. 25mm</t>
  </si>
  <si>
    <t>KZS stěn budov pod omítku deskami z polystyrénu EPS tl 200 mm s hmoždinkami s kovovým trnem
Stáv. sokl u RIS skříňky JZ strana, EPS 70F tl. 200mm vč. penetrace, lepení, kotvení, stěrkování lepidlem vč. perlinky (např. Vertex R117), lišty, rohy, apod.</t>
  </si>
  <si>
    <t>D+M oplechování zdí přes rš 300 mm
Oplechování požární atiky, poplastovaný plech, barva bílá</t>
  </si>
  <si>
    <t>Odpadní trouby poplastovaný plech kruhové rovné D 120 mm
Dešťové svody vč. objímek a kotvení do stěnových panelů, barva oranžová</t>
  </si>
  <si>
    <t>Odpadní trouby poplastovaný plech koleno D 120 mm
Kolena pro dešťové svody, barva oranžová</t>
  </si>
  <si>
    <t>Žlaby podokapní půlkruhové R velikost 150 mm s háky, poplastované
Podokapní žlaby, háky, čela, apod., barva oranžová</t>
  </si>
  <si>
    <t>Žlaby kotlík k půlkruhovým žlabům velikost 125 mm, poplastovaný
Žlabový kotlík, barva oranžová</t>
  </si>
  <si>
    <t>D+M střešního bodového světlíku přes 4 m2
Dodávka a montáž střešní světlík fixní, polykarbonát, Umin=1,6Wm-2K-1, čirý, vč. všech doplňků, spotřebního materiálu, utěsnění spojů, klempířských konstrukcí, apod., rozměry: 3,45x3,75m</t>
  </si>
  <si>
    <t>D+M vrat garážových sekčních zajížděcích pod strop plochy přes 13 m2
D+M sekční garážová vrata, nová, dle PD, barva hnědá, označení vrat číslem 1-11 výška min. 25cm</t>
  </si>
  <si>
    <t>Demontáž a montáž vrat garážových sekčních zajížděcích pod strop plochy přes 13 m2
Demontáž a zpětná montáž garážových vrat stávajících, dle PD, vč. příplatku - otvory pro VZT</t>
  </si>
  <si>
    <t>Montáž podlah keramických režných lepených
dlažba - styk stěna z STI bloků a PRU panel, do flex. lepidla</t>
  </si>
  <si>
    <t>DOD. dlažba slinutá 30x30cm
Obklady (dlažba probarvená v celé tloušťce) okolo umývadla m.č. 1.05, cenová úroveň min. 500,-/m2</t>
  </si>
  <si>
    <t>Odstranění maleb oškrabáním v místnostech v do 5,0 m
Odstranění stáv. malby na zdech</t>
  </si>
  <si>
    <t>Bourání mazanin betonových vyztužených svařovanou sítí
Betonová podkl. deska tl. 100mm</t>
  </si>
  <si>
    <t>Mazanina tl do 120 mm z betonu prostého tř. C 16/20
Doplnění podkladního betonu nad VZT potrubím</t>
  </si>
  <si>
    <t>M3</t>
  </si>
  <si>
    <t>Jádrové vrty diamantovými korunkami do D 120 mm do stavebních materiálů
Jádrový vývrt do stáv. ŽB stěny MTŽ jámy, tl. 25cm</t>
  </si>
  <si>
    <t>Hloubení rýh š do 600 mm v hornině tř. 3 objemu do 100 m3
Rýhy pro přívodní potrubí VZT</t>
  </si>
  <si>
    <t>Nakládání výkopku z hornin tř. 1 až 4 do 100 m3
Výkopek, rýhy potrubí VZT</t>
  </si>
  <si>
    <t>Odvoz suti a vybouraných hmot na skládku do 1 km
Betonová mazanina - podkl. beton, skládka Lapíkov do 5km</t>
  </si>
  <si>
    <t>Odvoz suti a vybouraných hmot na skládku ZKD 1 km přes 1 km
Betonová mazanina - podkl. beton, skládka Lapíkov do 5km</t>
  </si>
  <si>
    <t>D+M elektroinstalace
Elektroinstalace, viz. samostatný rozpočet</t>
  </si>
  <si>
    <t>Propojení potrubí plastového spojovaného plastovou objímkou D 32x2,9 mm
Propojení stáv. potrubí a nové vodovodní přípojky</t>
  </si>
  <si>
    <t>DOD. ocelové profily, tyč L60x60x6mm
Úhelník podél montážní jámy (lemování jámy)</t>
  </si>
  <si>
    <t>Montáž atypických zámečnických konstrukcí hmotnosti do 10 kg
Osazení ocel. profilů (L 60x60x6mm) do bet. mazainy přes ocel. kotvu, vč. dodávky spotřebního a kotevního mat.</t>
  </si>
  <si>
    <t>Konstrukce klempířské</t>
  </si>
  <si>
    <t>Krytina trapézová odvětrání průchodka do průměru 178 mm
Průchodka přes střešní konsrkci - odvětrání výfukových plynů</t>
  </si>
  <si>
    <t>KUS</t>
  </si>
  <si>
    <t>poř.č.</t>
  </si>
  <si>
    <t>Pol.</t>
  </si>
  <si>
    <t>Název - technická data</t>
  </si>
  <si>
    <t>MJ</t>
  </si>
  <si>
    <t>Množství</t>
  </si>
  <si>
    <t>Hmotnost v kg jednotková</t>
  </si>
  <si>
    <t>Hmotnost v kg celková</t>
  </si>
  <si>
    <t>Náklady v Kč Dod.+mont.</t>
  </si>
  <si>
    <t>1.01</t>
  </si>
  <si>
    <t>kpl</t>
  </si>
  <si>
    <t>1.02</t>
  </si>
  <si>
    <t>62+4+16+19+4</t>
  </si>
  <si>
    <t>UNITES s.r.o.</t>
  </si>
  <si>
    <t>Nové Město 79</t>
  </si>
  <si>
    <t>SEZNAM STROJŮ A ZAŘÍZENÍ</t>
  </si>
  <si>
    <t>Odsávání autodílny CM Chotěboř</t>
  </si>
  <si>
    <t>Část - Vzduchotechnika</t>
  </si>
  <si>
    <t>z.č. P01/15</t>
  </si>
  <si>
    <t>a.č. Z-1504</t>
  </si>
  <si>
    <t>SVĚTLÁ n. Sáz.</t>
  </si>
  <si>
    <t>582 91</t>
  </si>
  <si>
    <t>1.03</t>
  </si>
  <si>
    <t>1.04</t>
  </si>
  <si>
    <t>1.05</t>
  </si>
  <si>
    <t>Radiální ventilátor do potrubí RM 100L
Qv = min. 80 m3/hod, Pc = 230Pa, N = 0,073 kW, 230V/50Hz</t>
  </si>
  <si>
    <t>1.06</t>
  </si>
  <si>
    <t>1.07</t>
  </si>
  <si>
    <t>Elektrický ohřívač MBE - 125/1,2
Příkon 1,2kW, 230V, 50Hz, vč. regulátoru REG 230/400</t>
  </si>
  <si>
    <t>1.08</t>
  </si>
  <si>
    <t>Talířový ventil plastový univerzální IT 100 včetně krátké zděře pro zazdění</t>
  </si>
  <si>
    <t>1.09</t>
  </si>
  <si>
    <t>1.10</t>
  </si>
  <si>
    <t>1.11</t>
  </si>
  <si>
    <t>1.12</t>
  </si>
  <si>
    <t>1.13</t>
  </si>
  <si>
    <t>Samočinná klapka se sítem a krycí deskou typu SK II, vel. 500x400 dle TPJ 78-12-72 + rám se sítem vel. 500x400</t>
  </si>
  <si>
    <t>1.14</t>
  </si>
  <si>
    <t>Pomocný materiál na zhotovení podpěr, konzol, závěsů na montáži dle místních podmínek - profilová ocel</t>
  </si>
  <si>
    <t>1.12 až 1.19.</t>
  </si>
  <si>
    <t>Volné - neobsazeno</t>
  </si>
  <si>
    <t>1.20</t>
  </si>
  <si>
    <t>Kruhové potrubí Spiro z pouink. plechu - přívod vzduchu do mont. jámy, včetně tvarovek a příslušenství, spojovacího a tesnícího materiálu, závěsů, konzol, označení + značí s přídavkem délky cca 200mm</t>
  </si>
  <si>
    <t>1.21</t>
  </si>
  <si>
    <t>Kruhové potrubí Spiro z pozink. plechu - odsávací a výfukové potrubí pro odtah výfukových plynů, včetně tvarovek a příslušenství, spojovacího a těsnícího materiálu, závěsů, konzol, označení + znační s přídavkem cca 200mm</t>
  </si>
  <si>
    <t>1.22</t>
  </si>
  <si>
    <t>Čtyřhranné přívodní ocelové potrubí z pozinkovaného plechu sk. I dle ON 12 0405 - přívod vzduchu do jednotek Sahara, včetně případných tvarovek, těsnění a spojovacího materiálu, včetně případných závěsů, konzol</t>
  </si>
  <si>
    <t>Zařízení celkem</t>
  </si>
  <si>
    <t>16-19</t>
  </si>
  <si>
    <t>ks</t>
  </si>
  <si>
    <t>kg</t>
  </si>
  <si>
    <t>bm</t>
  </si>
  <si>
    <t>Souhrn potrubí pol. 1.21</t>
  </si>
  <si>
    <t>do Ø150/20% tvar,</t>
  </si>
  <si>
    <t>do Ø160/20% tvar</t>
  </si>
  <si>
    <t>Souhrn potrubí pol. 1.22</t>
  </si>
  <si>
    <t>do obvodu 1500/0% tvar</t>
  </si>
  <si>
    <t>do odvodu 2000/0% tvar</t>
  </si>
  <si>
    <t>Souhrn potrubí pol. 1.20</t>
  </si>
  <si>
    <t>3x - jednoduchá odsávací jednotka výfukových plynů s balancerem a ručním rozpojováním
hadice NR-CP Ø150 - 5m, včetně koncovky dle výběru provozovatele, např. č. 805361 + nástěnná konzola. Včetně 1ks ventilátoru N 24, 1000m3/h, 1300Pa, motoru 0,9kW, 400V, 50 Hz, vč. konzoly kotvení</t>
  </si>
  <si>
    <t xml:space="preserve">Jednoduchá odsávací jednotka výfukových plynů s jednoduchým závěsem a ručním rozpojováním:
hadice NTP-B Ø 100 - 5m, včetně koncovky dle výběru provozovatele, např. č. 861862, vč. ventilátoru N 16, 400m3/h, 1100Pa, motoru 0,55kW, 400V, 50Hz, vč. konzoly kotvení </t>
  </si>
  <si>
    <t>Filtr MFL 5 - Ø100 s kapsovým filtrem EU 5</t>
  </si>
  <si>
    <t>Objímky kotvení potrubí Ø100 - 4ks, Ø150 - 3ks, Ø160 - 4ks, v roztečích cca 2-3m dle místních poměrů, závitové tyče, profilovaný materiál, apod.</t>
  </si>
  <si>
    <t>Protidešťová žaluzie PRG-100W - Ø100</t>
  </si>
  <si>
    <t>do Ø100/20% tvar</t>
  </si>
  <si>
    <t xml:space="preserve">                 Specifikace materiálu, popis pracovní činnosti</t>
  </si>
  <si>
    <t>Cenové náklady v Kč</t>
  </si>
  <si>
    <t>Materiál</t>
  </si>
  <si>
    <t>Položka</t>
  </si>
  <si>
    <t>P. č.</t>
  </si>
  <si>
    <t>Popis položky</t>
  </si>
  <si>
    <t>Množ</t>
  </si>
  <si>
    <t>Jednotka</t>
  </si>
  <si>
    <t xml:space="preserve">Celkem </t>
  </si>
  <si>
    <t>Plastová ucpávková vývodka PG 16 (do plastových vývodek WERIT)</t>
  </si>
  <si>
    <t>Šroub do plechu se šestihrannou hlavou s přírubou ST 8x 19-C, pozinkovaný, ISO 10509</t>
  </si>
  <si>
    <t>Izolační páska černá</t>
  </si>
  <si>
    <t>Izolační páska světle modrá</t>
  </si>
  <si>
    <t>Izolační páska zeleno/žlutá</t>
  </si>
  <si>
    <t>Tmel akrylátový</t>
  </si>
  <si>
    <t>Samolepka-vzájemné pospojování, zel/žluté pruhy</t>
  </si>
  <si>
    <t>Kabelový štítek, plastový, typový, s vazačem</t>
  </si>
  <si>
    <t xml:space="preserve">m </t>
  </si>
  <si>
    <t>Flexibilní silový kabel, ekvivalent s typem H07RN-F 5G4</t>
  </si>
  <si>
    <t>m</t>
  </si>
  <si>
    <t>Flexibilní silový kabel, ekvivalent s typem H07RN-F 5G6</t>
  </si>
  <si>
    <t xml:space="preserve">Barva syntetická základní </t>
  </si>
  <si>
    <t>Dielektrický koberec šíře  1 m</t>
  </si>
  <si>
    <t>Kabelový vazač plastový černý š=4,8 mm, l= 250mm</t>
  </si>
  <si>
    <t>Kabelový vazač plastový černý š=7,6 mm, l= 300mm</t>
  </si>
  <si>
    <t>Tmel silikonový  v tubě</t>
  </si>
  <si>
    <t>Samolepící štítek uzemnění ø 4 cm</t>
  </si>
  <si>
    <t>Kompletní postupná demontáž stávající silnoproudé elektroinstalace v budově dílen a garáží (elektrické rozvaděče, kabelové rošty, Niedax lišty, jističe, dvojtlačítka, svítidla, krabice, kabely, vypínače, přepínače, zářivky a zásuvky). Stávající kabel napájení objektu“Studené garáže“ ponechat. Kvalifikace pracovníků dle vyhlášky č. 50/78Sb.</t>
  </si>
  <si>
    <t>hod</t>
  </si>
  <si>
    <t xml:space="preserve">Vypracování a předložení bezvadné revizní zprávy po ukončení montáže nové elektroinstalace </t>
  </si>
  <si>
    <t>Odvoz a ekologická likvidace všech odpadů (kabelů, úložného materiálu, sutě, rozvaděčů, svítidel  apod.) po montáži dle platných předpisů</t>
  </si>
  <si>
    <t>kpl.</t>
  </si>
  <si>
    <t>Dopravné, vnitro staveništní přesun materiálu, ostatní náklady</t>
  </si>
  <si>
    <t>%</t>
  </si>
  <si>
    <t>Oprava dokumentace po montáži - červeně vyznačené změny do pracovní sady (provádí montážní organizace)</t>
  </si>
  <si>
    <t xml:space="preserve">Dokumentace skutečného provedení vypracovaná projektantem (3 sady). </t>
  </si>
  <si>
    <t>Součinnost provozovatele při realizaci rekonstrukce elektroinstalace za úplatu  (vypínání a zapínání elektrických rozvaděčů, pomoc při identifikaci spotřebičů, kabelů, spoluúčast při uvádění do provozu, revizích a zaškolení). Součinnost při připojování stávajících zařízení.</t>
  </si>
  <si>
    <t>Montáž a demontáž lešení ve stížených podmínkách, včetně pronájmu</t>
  </si>
  <si>
    <t>Úprava zapojení ve stávajících pojistkových skříní RIS2, HDS1 vně objektu, v rozsahu výkresu č. EL14-02-6, včetně vyčištění, výměny pojistkových vložek, nátěrů a označení kabelů štítky</t>
  </si>
  <si>
    <t>Řezání rýhy v podlaze od zdi k montážní jámě pro uložení instalační trubky a kabelu pro osvětlení</t>
  </si>
  <si>
    <t>Zhotovení průvrtů ve zdech objektu pro nové kabeláže. Cihly  tloušťka do 0,35 m, průměr průvrtů 60 mm.</t>
  </si>
  <si>
    <t xml:space="preserve">Zhotovení kompletní celistvé sítě hlavního a doplňujícího ochranného pospojení v objektu, včetně propojení  se stávající sítí hlavního pospojování v objektu v souladu s platnými normami ČSN. Označení této sítě pospojení barvami dle platných ČSN. Místa umístění ekvipotenciálních přípojnic jsou vyznačeny na dispozicích silnoproudé elektroinstalace </t>
  </si>
  <si>
    <t>Úklid montáží dotčených prostor po ukončení montážních prací profese elektro v celé budově dílen a garáží</t>
  </si>
  <si>
    <t>Náklady spojené s umístěním stavby (NUS)</t>
  </si>
  <si>
    <t>CELKEM bez DPH</t>
  </si>
  <si>
    <t>PLYNOINSTALACE</t>
  </si>
  <si>
    <t>č. položky</t>
  </si>
  <si>
    <t xml:space="preserve"> popis</t>
  </si>
  <si>
    <t>m. j.</t>
  </si>
  <si>
    <t>jednot. cena</t>
  </si>
  <si>
    <t>cena celkem</t>
  </si>
  <si>
    <t>Potrubí z ocel.trubek závit.spoj. svařováním - DN 15</t>
  </si>
  <si>
    <t>Potrubí z ocel.trubek závit.spoj. svařováním - DN 20</t>
  </si>
  <si>
    <t>Potrubí z ocel.trubek závit.spoj. svařováním - DN 32</t>
  </si>
  <si>
    <t>Potrubí z ocel.trubek závit.spoj. svařováním - DN 40</t>
  </si>
  <si>
    <t>DTŽ potrubí svař. závit. DN 25 - 50</t>
  </si>
  <si>
    <t>Navaření odbočky na plyn. potrubí DN 15</t>
  </si>
  <si>
    <t>Navaření odbočky na plyn. potrubí DN 20</t>
  </si>
  <si>
    <t>Chránička D 57 / 2,9</t>
  </si>
  <si>
    <t>Přípojky ke strojům a zařízením - DN 15</t>
  </si>
  <si>
    <t>Přípojky ke strojům a zařízením - DN 20</t>
  </si>
  <si>
    <t>Vyvedení a upevnění výpustek - DN 20</t>
  </si>
  <si>
    <t>Kulový kohout závit. s atestem na plyn - G 1/2"</t>
  </si>
  <si>
    <t>Kulový kohout závit. s atestem na plyn - G 3/4"</t>
  </si>
  <si>
    <t xml:space="preserve">Kulový uzávěr s protipožární armaturou typu FireBag </t>
  </si>
  <si>
    <t>IVAR.G4T4 - DN40</t>
  </si>
  <si>
    <t>Závitová vsuvka s protipožární armaturou typu FireBag</t>
  </si>
  <si>
    <t>IVAR.TASK500FM1 - DN40</t>
  </si>
  <si>
    <t>MTŽ armatur se dvěma závity - G 1/2"</t>
  </si>
  <si>
    <t>MTŽ armatur se dvěma závity - G 3/4"</t>
  </si>
  <si>
    <t>MTŽ armatur se dvěma závity - G 6/4"</t>
  </si>
  <si>
    <t>Zátka 290 - G 1/2"</t>
  </si>
  <si>
    <t>Tlakoměr plynový D 160, vč. příslušenství</t>
  </si>
  <si>
    <t>Uzavření nebo otevření plyn. potrubí</t>
  </si>
  <si>
    <t>Odvzdušnění a napuštění plyn. potrubí</t>
  </si>
  <si>
    <t>Tlaková zkouška potrubí neúřední</t>
  </si>
  <si>
    <t>Přesun hmot</t>
  </si>
  <si>
    <t>Nátěry potrubí synt. do DN 50 - Z + 2</t>
  </si>
  <si>
    <t>MTŽ atypických ocelových konstrukcí do hmotnosti 5 kg</t>
  </si>
  <si>
    <t>včetně dodávky materiálu ( držáky, třmeny, konzole, … )</t>
  </si>
  <si>
    <t>MTŽ plynových topidel turbo</t>
  </si>
  <si>
    <t>DTŽ plynových těles podokenních, vč. odtahu</t>
  </si>
  <si>
    <t>Nový systém odvodu spalin a přívodu spal. vzduchu skrz obvod.</t>
  </si>
  <si>
    <t>zeď - typový ( popř. atyp z nerez plechu ) ukončený ochran. košem</t>
  </si>
  <si>
    <t>DTŽ plynových agregátů, vč. odtahu a konzol</t>
  </si>
  <si>
    <t>MTŽ plynových agregátů, vč. odtahu a konzol</t>
  </si>
  <si>
    <t>Sestava pro sání a odtah spalin pružná typu SPOS1</t>
  </si>
  <si>
    <t>Protivětrná koncovka - sestava typu PKS80</t>
  </si>
  <si>
    <t>Plynová hadice - Flexigas DN 20</t>
  </si>
  <si>
    <t>Uvedení do provozu plyn. topidlo Viadrus, vč. servisního zásahu</t>
  </si>
  <si>
    <t>Uvedení do provozu plyn. agregátů Robur, vč. servisního zásahu</t>
  </si>
  <si>
    <t>Revize spalinových cest od spotřebičů</t>
  </si>
  <si>
    <t>Zařízení č.1 - Odsávání dílen:
Střešní ventilátor RoofJETT RJVL.3140.4B20, Qv = 1600-2000 m3/h, 120-270 Pa, motor 0,46kW, 400V, 50Hz, sání Ø 315, včetně příslušenství: sokl izolovaný RJZ010, tlumící vložka RJZ022, mřížka sání RJZ031</t>
  </si>
  <si>
    <t>Střešní ventilátor RoofJETT RJVL.2022.4B40
Qv = 250m3/h, 100Pa, motor 0,08kW, 230V, 50Hz, sání Ø200, vč. příslušenství: sokl izolovaný RJZ010, tlumící vložka RJZ022, mřížka sání RJZ031</t>
  </si>
  <si>
    <t>Protidešťová stříška RH 160 - Ø160</t>
  </si>
  <si>
    <t>Trojpólový vačkový spínač 16A, 400V AC v ochranném krytu IP44, nahoře 2xPG16, ekvivalent s typem VSN16 v krytu UKS</t>
  </si>
  <si>
    <t>Plastový ovladač pomocných obvodů ve skříni s náplní: nahoře 1x bílá signálka 230V AC, uprostřed 1x bílý stiskací lícující ovladač  1/0, dole 1x černý stiskací ovladač s přesahem 0/1,  1x vývodka PG16 nahoře, ekvivalent s typem XAL-DO3</t>
  </si>
  <si>
    <t>Připojení a propojení zařízení vzduchotechniky dle průvodní technické dokumentace odsávacích ventilátorů, plynových jednotek, elektrického ohřívače, včetně přívodního ventilátoru. Oživení, seřízení a odzkoušení v součinnosti se specializovanými firmami</t>
  </si>
  <si>
    <t>Plynová jednotka směšovací pro přívod vzduchu Sahara MAXX HG 24.MEFPCL.AKD
Qv = 1300-1600 m3/h, 36-50 Pa, včetně motoru A - dvouotáčkový 0,18kW, 400V, 50 Hz, včetně hořáku na zemní plyn 12-25kW s příslušenstvím, kompletní odkouření, protidešťová žaluzie - ZH2.3200 (1ks 560x355, 1ks 560x560), pružný nástavec ZH2.2500, směšovací komora přímá - ZH2.2001, stranová ZH2.2101, filtr kapsový ZH2.3607, směrová žaluzie, závěs modular S-ZH2.5503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</si>
  <si>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</si>
  <si>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</si>
  <si>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</si>
  <si>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</si>
  <si>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</si>
  <si>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</si>
  <si>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</si>
  <si>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</si>
  <si>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</si>
  <si>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</si>
  <si>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</si>
  <si>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</si>
  <si>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</si>
  <si>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</si>
  <si>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</si>
  <si>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</si>
  <si>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</si>
  <si>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</si>
  <si>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</si>
  <si>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</si>
  <si>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</si>
  <si>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</si>
  <si>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</si>
  <si>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</si>
  <si>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</si>
  <si>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</si>
  <si>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</si>
  <si>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</si>
  <si>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Plynové podokenní topidlo typu Karma BETA 4 Mechanic, včetně</t>
  </si>
  <si>
    <t>typového odkouření skrz stěnu</t>
  </si>
  <si>
    <t>29.</t>
  </si>
  <si>
    <t>30.</t>
  </si>
  <si>
    <t>31.</t>
  </si>
  <si>
    <t>32.</t>
  </si>
  <si>
    <t>33.</t>
  </si>
  <si>
    <t>34.</t>
  </si>
  <si>
    <t>35.</t>
  </si>
  <si>
    <t>Hadice připojovací ZHG.0070 + redukce</t>
  </si>
  <si>
    <t>36.</t>
  </si>
  <si>
    <t>hod.</t>
  </si>
  <si>
    <t>37.</t>
  </si>
  <si>
    <t>38.</t>
  </si>
  <si>
    <t>Uvedení do provozu plyn. topidlo Karma</t>
  </si>
  <si>
    <t>39.</t>
  </si>
  <si>
    <t>40.</t>
  </si>
  <si>
    <t>Lešení</t>
  </si>
  <si>
    <t>41.</t>
  </si>
  <si>
    <t>Elektroinstalace</t>
  </si>
  <si>
    <t>42.</t>
  </si>
  <si>
    <t>43.</t>
  </si>
  <si>
    <t>Zednické a výpomocné práce</t>
  </si>
  <si>
    <t>44.</t>
  </si>
  <si>
    <t>Tlaková zkouška dle ČSN a výchozí revize</t>
  </si>
  <si>
    <t>45.</t>
  </si>
  <si>
    <t>Vedlejší a ostatní náklady</t>
  </si>
  <si>
    <t>Poznámka :</t>
  </si>
  <si>
    <t>Uvedené výměry materiálu a prací slouží pouze jako nezávazný poklad pro vypracování cenové</t>
  </si>
  <si>
    <t xml:space="preserve">nabídky, ale nezohledňují případné další náklady uplatňované konkrétní montážní firmou.  </t>
  </si>
  <si>
    <t xml:space="preserve">Jednotky typu SAHARA a jejich veškeré příslušenství dle výkazu výměr dodává profese VZT. </t>
  </si>
  <si>
    <t>počet m.j.</t>
  </si>
  <si>
    <t>Zateplení dílen a garáží - cestmistrovství Chotěboř</t>
  </si>
  <si>
    <t>Výpis hlavního materiálu a prací</t>
  </si>
  <si>
    <t>Obezdívka ploch rovných tl 75 mm z pórobetonových přesných příčkovek hladkých Ytong
Obezdívka sloupů, dozdívka, vyrovnání stáv. rohů, apod. Porobetonové tvárnice tl. 75mm na lepidlo, kotvení do nosné konstrukce</t>
  </si>
  <si>
    <t>D+M mřížek větracích
Dod. a osazení větracích mřížek (plocha 0,04m2), fasáda garáže (interiér i exteriér)</t>
  </si>
  <si>
    <t>Montáž atypických zámečnických konstrukcí hmotnosti do 10 kg
Osazení ocel. profilů (L 40x40x5mm) do bet. mazaniny přes ocel. kotvu, vč. dodávky spotřebního a kotevního mat.</t>
  </si>
  <si>
    <t>Nátěry syntetické OK těžkých "A" barva dražší matný povrch 1x antikorozní, 1x základní, 2x email
Nový nátěr ocelové konstrukce haly, 100%, finální barva kovářská čerň</t>
  </si>
  <si>
    <t>Odstranění nátěrů ze zámečnických konstrukcí oškrabáním, opálením, opískováním
Odstranění nesoudržných nátěrů oškrábáním, obroušením, opískováním, 100% plochy</t>
  </si>
  <si>
    <t>Vyčištění budov průmyslových objektů při jakékoliv výšce podlaží
Drobné úklidové práce, hrubý úklid stavby - čerpáno se souhlasem TDS</t>
  </si>
  <si>
    <t>D+M ventilů nástěnných G 3/4
Ventil rohový osazený na vodovodní potrubí, před průtokovým ohřívačem</t>
  </si>
  <si>
    <t>Odstranění nátěrů ze zámečnických konstrukcí oškrabáním, opálením, opískováním
Odstranění stávajících nátěrů oškrábáním, obroušením, opískováním - odmaštění stáv. povrchu, 100% plochy</t>
  </si>
  <si>
    <t>Bourání mazanin betonových vyztužených svařovanou sítí
Betonová podlaha + podlaha uhelna (přístavek)</t>
  </si>
  <si>
    <t>Odvoz suti a vybouraných hmot na skládku do 1 km
Al plechy fasáda a střecha + plechy podhled, skládka Kučerky KSUSV</t>
  </si>
  <si>
    <t>Odvoz suti a vybouraných hmot na skládku ZKD 1 km přes 1 km
Al plechy fasáda a střecha + plechy podhled, skladka Kučerky do 4km - pro další použití</t>
  </si>
  <si>
    <t>Nakládání na dopravní prostředky pro vodorovnou dopravu suti
Plechy Al fasáda a střecha + plechy podhled</t>
  </si>
  <si>
    <t>Uložení suti na skládku s hrubým urovnáním bez zhutnění
Uložení Al plechů na skladce (fasáda a střecha + podhled) - urovnání, bez poplatku za skládku</t>
  </si>
  <si>
    <t>Osazování ocelových válcovaných nosníků na zdivu I, IE, U, UE nebo L do č 12
Nosná konstrukce podhledu m.č. 1.05, I120 dl. 2,58m (5ks), vč. zednického zapravení osazení na stěnu</t>
  </si>
  <si>
    <t>Výztuž mazanin svařovanými sítěmi Kari
Vyztužení podlah v místech vedení instalačního potrubí (voda, stlačený vzduch), zeslabená místa blíže nespecifikovaná</t>
  </si>
  <si>
    <t>Oplechování parapetu Lindab rš 400 mm
Poplastovaný plech, barva bílá (dle PUR panelů, venkovní parapet - okna O1 a O2, barva oranžová)</t>
  </si>
  <si>
    <t>Montáž atypických zámečnických konstrukcí hmotnosti do 5 kg
Nové ocelové kontrukce, kotevní platle, pomocný materiál, vč. dodávky spotřebního a kotevního mat., ocelový mat. blíže nespecifikovaný</t>
  </si>
  <si>
    <t>Dod. ocelové profily, tyč průřezu U160
Ozn.: S235JR (1.0038) dle EN 10025-2, sloupy pro vrata + ostění oken + kotvení PUR</t>
  </si>
  <si>
    <t>Montáž atypických zámečnických konstrukcí hmotnosti do 50 kg
Osazení ocel. překladů I160 (otvory mezi 1.02 a 1.03 a mezi 1.03 a 1.04), vč. dodávky spotřebního a kotevního mat.</t>
  </si>
  <si>
    <t>Dod. ocelové profily, platle, drobný materiál
ocel S235JR, předpoklad 95kg, mat. blíže nespecifikovaný</t>
  </si>
  <si>
    <t>Montáž atypických zámečnických konstrukcí hmotnosti do 20 kg
Zpětná montáž stáv. ocel. profilů (ostění oken, vrat, apod.), vč. lešení a pomocného kotevního a spotřebního materiálu</t>
  </si>
  <si>
    <t>DOD. dlažba protiskuzná, 30x30cm
Dlažba probarvená v celé tloušťce, 30x30cm, např. Taurus + lišta ukončovací nerezová, sokl na STI ve styku z PUR interiér</t>
  </si>
  <si>
    <t>Montáž lešení prostorového rámového lehkého s podlahami zatížení do 200 kg/m2 v do 10 m
Lehké Al lešení pro montáž a nátěr ocel. profilů - zavěšení sekčních vrat</t>
  </si>
  <si>
    <t>Příplatek k lešení prostorovému rámovému lehkému s podlahami v do 10 m za první a ZKD den použití
Nátěry ocelové konstrukce  vč. požárního nátěru, předpoklad 15 prac. dní</t>
  </si>
  <si>
    <t>den</t>
  </si>
  <si>
    <t>Vybourání nebo prorážení otvorů v ŽB příčkách a zdech pl do 0,09 m2 tl do 300 mm
Proražení otvoru v kanále pod stávající mycí rampou - odvod vody do LAPOLu, variantně lze použít jádrové odvrty</t>
  </si>
  <si>
    <t>DOD. poklop kanalizační
Poklop kanalizační (rám + poklop), nosnost min. 40t, napč. D400 BEGU BO</t>
  </si>
  <si>
    <t>Hloubení rýh š do 600 mm v hornině tř. 3 objemu do 100 m3
Rýhy pro vodovod</t>
  </si>
  <si>
    <t>Montáž atypických zámečnických konstrukcí hmotnosti do 5 kg
Podpěrné konzoly, příchytky potrubí, spotřební a spojopvací materiál, apod.</t>
  </si>
  <si>
    <t>Demontáž atypických zámečnických konstrukcí hmotnosti jednotlivých dílů do 50 kg
Demontáž stáv. revizní lávky, bleskosovdu, stupadel, apod.</t>
  </si>
  <si>
    <t>Demolice vysokých komínů a věží z cihelného zdiva postupným rozebíráním
Demolice stáv. komína, cihelné zdivo na MC maltu vč. ŽB základu</t>
  </si>
  <si>
    <t>Zalití spar asf. zálivkou
vč. frézování a vyfoukání komůrky</t>
  </si>
  <si>
    <t>Rekonstrukce dílen a garáží CM Chotěboř</t>
  </si>
  <si>
    <t>Pronájem mobilní plošiny pro práce ve výškách
blíže nespecifikované práce - čerpáno se souhlasem TDS, předpoklad 15dní</t>
  </si>
  <si>
    <t>D+M oken zdvojených otočných výšky do 1,5m s rámem do celostěnových panelů nebo ocelových rámů
D+M plastových oken, barva bílá-bílá, Umin=0,8Wm-2K-1, dle PD</t>
  </si>
  <si>
    <t>Dod. ocelové profily, tyč průřezu I160
Překlady, ozn.: S235JR (1.0038) dle EN 10025-2</t>
  </si>
  <si>
    <t>Montáž oplocení do 15° sklonu svahu, strojové pletivo s napínacími dráty, výšky do 2,0 m
Oddělení místa pro soustruh a m.č. 1.02: čtyřhranné poplastované pletivo vč. napínacího drátu, sloupky z jeklů 30x30x2mm kotveny přes platle do podlahy, barva RAL6005</t>
  </si>
  <si>
    <t>Nátěry konstrukcí proti ohni stupeň požární odolnosti B (nesnadno hořlavý)
Požadavek pož. odolnost R15, tloušťka souvrství dle PD (ocelová konstrukce: sloupy, vazníky, táhla, ztužení vč. očištění, oprášení)</t>
  </si>
  <si>
    <r>
      <t xml:space="preserve">Elektrický rozvaděč </t>
    </r>
    <r>
      <rPr>
        <b/>
        <sz val="11"/>
        <rFont val="Arial"/>
        <family val="2"/>
        <charset val="238"/>
      </rPr>
      <t>RM1</t>
    </r>
    <r>
      <rPr>
        <sz val="11"/>
        <rFont val="Arial"/>
        <family val="2"/>
        <charset val="238"/>
      </rPr>
      <t xml:space="preserve"> vyrobit dle dokumentace č. v.                                    </t>
    </r>
    <r>
      <rPr>
        <b/>
        <sz val="11"/>
        <color indexed="8"/>
        <rFont val="Arial"/>
        <family val="2"/>
        <charset val="238"/>
      </rPr>
      <t>EL14-02-4</t>
    </r>
    <r>
      <rPr>
        <sz val="11"/>
        <rFont val="Arial"/>
        <family val="2"/>
        <charset val="238"/>
      </rPr>
      <t xml:space="preserve"> (12 listů)</t>
    </r>
  </si>
  <si>
    <r>
      <t xml:space="preserve">Elektrický rozvaděč </t>
    </r>
    <r>
      <rPr>
        <b/>
        <sz val="11"/>
        <rFont val="Arial"/>
        <family val="2"/>
        <charset val="238"/>
      </rPr>
      <t>RM1A</t>
    </r>
    <r>
      <rPr>
        <sz val="11"/>
        <rFont val="Arial"/>
        <family val="2"/>
        <charset val="238"/>
      </rPr>
      <t xml:space="preserve"> vyrobit dle dokumentace č. v.                                    </t>
    </r>
    <r>
      <rPr>
        <b/>
        <sz val="11"/>
        <color indexed="8"/>
        <rFont val="Arial"/>
        <family val="2"/>
        <charset val="238"/>
      </rPr>
      <t>EL14-02-5</t>
    </r>
    <r>
      <rPr>
        <sz val="11"/>
        <rFont val="Arial"/>
        <family val="2"/>
        <charset val="238"/>
      </rPr>
      <t xml:space="preserve"> ( 9 listů)</t>
    </r>
  </si>
  <si>
    <r>
      <t xml:space="preserve">Centrální odpínač trojpólový v plastové skříni uzamykatelný ve vypnuté poloze, 45A, IP65, ekvivalent s typem </t>
    </r>
    <r>
      <rPr>
        <b/>
        <sz val="11"/>
        <rFont val="Arial"/>
        <family val="2"/>
        <charset val="238"/>
      </rPr>
      <t>BWS 336YM/TPN</t>
    </r>
  </si>
  <si>
    <r>
      <t xml:space="preserve">Centrální odpínač trojpólový v plastové skříni uzamykatelný ve vypnuté poloze, 75A, IP65, ekvivalent s typem </t>
    </r>
    <r>
      <rPr>
        <b/>
        <sz val="11"/>
        <rFont val="Arial"/>
        <family val="2"/>
        <charset val="238"/>
      </rPr>
      <t>BWS 363YM/TPN</t>
    </r>
  </si>
  <si>
    <r>
      <t xml:space="preserve">Plastový ovladač pomocných obvodů ve skříni s náplní: nahoře 1x bílá signálka 230V AC, dole 1x bílý stiskací ovladač s přesahem 1/0,  1x vývodka PG16 nahoře, ekvivalent s typem </t>
    </r>
    <r>
      <rPr>
        <b/>
        <sz val="11"/>
        <rFont val="Arial"/>
        <family val="2"/>
        <charset val="238"/>
      </rPr>
      <t>XAL-DO2</t>
    </r>
  </si>
  <si>
    <r>
      <t xml:space="preserve">Signální průmyslový zvonek 240V, 100dB, IP66, ekvivalent s typem </t>
    </r>
    <r>
      <rPr>
        <b/>
        <sz val="11"/>
        <rFont val="Arial"/>
        <family val="2"/>
        <charset val="238"/>
      </rPr>
      <t>SD165R 240A</t>
    </r>
  </si>
  <si>
    <r>
      <t xml:space="preserve">Průmyslové plastové svítidlo zářivkové s elektronickým předřadníkem, ekvivalent s typem </t>
    </r>
    <r>
      <rPr>
        <b/>
        <sz val="11"/>
        <rFont val="Arial"/>
        <family val="2"/>
        <charset val="238"/>
      </rPr>
      <t>VIPET-I-T16-PC-249-EP</t>
    </r>
    <r>
      <rPr>
        <sz val="11"/>
        <rFont val="Arial"/>
        <family val="2"/>
        <charset val="238"/>
      </rPr>
      <t xml:space="preserve">, 2x 49 W, IP 66 kompletní, včetně trubic </t>
    </r>
    <r>
      <rPr>
        <b/>
        <sz val="11"/>
        <rFont val="Arial"/>
        <family val="2"/>
        <charset val="238"/>
      </rPr>
      <t xml:space="preserve">FQ49W(840 G5, LUMILUX T5 HO COOL WHITE 16 mm). </t>
    </r>
  </si>
  <si>
    <r>
      <t xml:space="preserve">Průmyslové plastové svítidlo zářivkové s elektronickým předřadníkem, ekvivalent s typem </t>
    </r>
    <r>
      <rPr>
        <b/>
        <sz val="11"/>
        <rFont val="Arial"/>
        <family val="2"/>
        <charset val="238"/>
      </rPr>
      <t>2V18-SOKOL-218,</t>
    </r>
    <r>
      <rPr>
        <sz val="11"/>
        <rFont val="Arial"/>
        <family val="2"/>
        <charset val="238"/>
      </rPr>
      <t xml:space="preserve"> 2x 18 W, IP 66 kompletní, včetně trubic </t>
    </r>
    <r>
      <rPr>
        <b/>
        <sz val="11"/>
        <rFont val="Arial"/>
        <family val="2"/>
        <charset val="238"/>
      </rPr>
      <t xml:space="preserve">LUMILUX L18W/830,G13V. </t>
    </r>
    <r>
      <rPr>
        <sz val="11"/>
        <rFont val="Arial"/>
        <family val="2"/>
        <charset val="238"/>
      </rPr>
      <t>Vybavit nerezovými sponami a nerezovými úchytnými pery.</t>
    </r>
  </si>
  <si>
    <r>
      <t xml:space="preserve">Průmyslové plastové svítidlo zářivkové nouzové, ekvivalent s typem </t>
    </r>
    <r>
      <rPr>
        <b/>
        <sz val="11"/>
        <rFont val="Arial"/>
        <family val="2"/>
        <charset val="238"/>
      </rPr>
      <t>MULTIVIPET-I-PC-258-EP</t>
    </r>
    <r>
      <rPr>
        <sz val="11"/>
        <color indexed="8"/>
        <rFont val="Arial"/>
        <family val="2"/>
        <charset val="238"/>
      </rPr>
      <t xml:space="preserve">, 2x 58 W, IP 66 kompletní, včetně trubic </t>
    </r>
    <r>
      <rPr>
        <b/>
        <sz val="11"/>
        <color indexed="8"/>
        <rFont val="Arial"/>
        <family val="2"/>
        <charset val="238"/>
      </rPr>
      <t xml:space="preserve">L58W/840G13 LUMILUX T8 COOL WHITE. </t>
    </r>
  </si>
  <si>
    <r>
      <t xml:space="preserve">Průmyslové plastové svítidlo výbojkové pro osvětlení komunikací, ekvivalent s typem </t>
    </r>
    <r>
      <rPr>
        <b/>
        <sz val="11"/>
        <rFont val="Arial"/>
        <family val="2"/>
        <charset val="238"/>
      </rPr>
      <t>DINGO 1VV-100H-PC</t>
    </r>
    <r>
      <rPr>
        <sz val="11"/>
        <rFont val="Arial"/>
        <family val="2"/>
        <charset val="238"/>
      </rPr>
      <t xml:space="preserve">, 1x100W, IP 54 kompletní, </t>
    </r>
    <r>
      <rPr>
        <sz val="11"/>
        <color indexed="8"/>
        <rFont val="Arial"/>
        <family val="2"/>
        <charset val="238"/>
      </rPr>
      <t xml:space="preserve"> včetně halogenidové výbojky 100W nejištěné. Dodat včetně příruby k uchycení na stěnu č. 1810</t>
    </r>
  </si>
  <si>
    <r>
      <t xml:space="preserve">Žárovkové svítidlo plastové, IP 53 kompletní, včetně světelného zdroje 60W/E27, </t>
    </r>
    <r>
      <rPr>
        <i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IN-152KB</t>
    </r>
  </si>
  <si>
    <r>
      <t xml:space="preserve">Průmyslové plastové svítidlo nouzové ekvivalent s typem </t>
    </r>
    <r>
      <rPr>
        <b/>
        <sz val="11"/>
        <rFont val="Arial"/>
        <family val="2"/>
        <charset val="238"/>
      </rPr>
      <t xml:space="preserve">BASET-I-PC-WR - </t>
    </r>
    <r>
      <rPr>
        <sz val="11"/>
        <rFont val="Arial"/>
        <family val="2"/>
        <charset val="238"/>
      </rPr>
      <t>11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W, napětí 23</t>
    </r>
    <r>
      <rPr>
        <b/>
        <sz val="11"/>
        <rFont val="Arial"/>
        <family val="2"/>
        <charset val="238"/>
      </rPr>
      <t>0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V, AC</t>
    </r>
    <r>
      <rPr>
        <sz val="11"/>
        <rFont val="Arial"/>
        <family val="2"/>
        <charset val="238"/>
      </rPr>
      <t xml:space="preserve">, IP 65 kompletní, včetně světelného zdroje. </t>
    </r>
    <r>
      <rPr>
        <sz val="11"/>
        <color indexed="8"/>
        <rFont val="Arial"/>
        <family val="2"/>
        <charset val="238"/>
      </rPr>
      <t xml:space="preserve"> Autonomnost 1 hodina.</t>
    </r>
  </si>
  <si>
    <r>
      <t xml:space="preserve">Piktogram pro nouzové plastové svítidlo ekvivalent s typem </t>
    </r>
    <r>
      <rPr>
        <b/>
        <sz val="11"/>
        <color indexed="8"/>
        <rFont val="Arial"/>
        <family val="2"/>
        <charset val="238"/>
      </rPr>
      <t xml:space="preserve"> BASET</t>
    </r>
    <r>
      <rPr>
        <sz val="11"/>
        <color indexed="8"/>
        <rFont val="Arial"/>
        <family val="2"/>
        <charset val="238"/>
      </rPr>
      <t>, šipka vlevo ◄▬</t>
    </r>
  </si>
  <si>
    <r>
      <t xml:space="preserve">Piktogram pro nouzové plastové svítidlo  ekvivalent s typem </t>
    </r>
    <r>
      <rPr>
        <b/>
        <sz val="11"/>
        <color indexed="8"/>
        <rFont val="Arial"/>
        <family val="2"/>
        <charset val="238"/>
      </rPr>
      <t xml:space="preserve"> BASET</t>
    </r>
    <r>
      <rPr>
        <sz val="11"/>
        <color indexed="8"/>
        <rFont val="Arial"/>
        <family val="2"/>
        <charset val="238"/>
      </rPr>
      <t>, „</t>
    </r>
    <r>
      <rPr>
        <b/>
        <sz val="11"/>
        <color indexed="8"/>
        <rFont val="Arial"/>
        <family val="2"/>
        <charset val="238"/>
      </rPr>
      <t>EXIT</t>
    </r>
    <r>
      <rPr>
        <sz val="11"/>
        <color indexed="8"/>
        <rFont val="Arial"/>
        <family val="2"/>
        <charset val="238"/>
      </rPr>
      <t>“</t>
    </r>
  </si>
  <si>
    <r>
      <t xml:space="preserve">Krabicová plastová rozvodka šedá, ekvivalent s typem  </t>
    </r>
    <r>
      <rPr>
        <b/>
        <sz val="11"/>
        <rFont val="Arial"/>
        <family val="2"/>
        <charset val="238"/>
      </rPr>
      <t>KF 9105</t>
    </r>
    <r>
      <rPr>
        <sz val="11"/>
        <rFont val="Arial"/>
        <family val="2"/>
        <charset val="238"/>
      </rPr>
      <t>, svorkovnice 5x10 mm</t>
    </r>
    <r>
      <rPr>
        <vertAlign val="superscript"/>
        <sz val="11"/>
        <rFont val="Arial"/>
        <family val="2"/>
        <charset val="238"/>
      </rPr>
      <t xml:space="preserve">2 </t>
    </r>
    <r>
      <rPr>
        <sz val="11"/>
        <rFont val="Arial"/>
        <family val="2"/>
        <charset val="238"/>
      </rPr>
      <t>, IP 65, kompletní</t>
    </r>
  </si>
  <si>
    <r>
      <t xml:space="preserve">Plastová vývodka typ </t>
    </r>
    <r>
      <rPr>
        <b/>
        <sz val="11"/>
        <rFont val="Arial"/>
        <family val="2"/>
        <charset val="238"/>
      </rPr>
      <t>AKM 32</t>
    </r>
    <r>
      <rPr>
        <sz val="11"/>
        <rFont val="Arial"/>
        <family val="2"/>
        <charset val="238"/>
      </rPr>
      <t xml:space="preserve"> včetně matice</t>
    </r>
  </si>
  <si>
    <r>
      <t xml:space="preserve">Krabicová plastová rozvodka černá, ekvivalent s typem </t>
    </r>
    <r>
      <rPr>
        <b/>
        <sz val="11"/>
        <rFont val="Arial"/>
        <family val="2"/>
        <charset val="238"/>
      </rPr>
      <t>KF 5045</t>
    </r>
    <r>
      <rPr>
        <sz val="11"/>
        <rFont val="Arial"/>
        <family val="2"/>
        <charset val="238"/>
      </rPr>
      <t>, svorkovnice 5x4 mm</t>
    </r>
    <r>
      <rPr>
        <vertAlign val="superscript"/>
        <sz val="11"/>
        <rFont val="Arial"/>
        <family val="2"/>
        <charset val="238"/>
      </rPr>
      <t xml:space="preserve">2 </t>
    </r>
    <r>
      <rPr>
        <sz val="11"/>
        <rFont val="Arial"/>
        <family val="2"/>
        <charset val="238"/>
      </rPr>
      <t>, IP 65, kompletní</t>
    </r>
  </si>
  <si>
    <r>
      <t xml:space="preserve">Plastová vývodka ekvivalent s typem  </t>
    </r>
    <r>
      <rPr>
        <b/>
        <sz val="11"/>
        <rFont val="Arial"/>
        <family val="2"/>
        <charset val="238"/>
      </rPr>
      <t>ASS 25</t>
    </r>
    <r>
      <rPr>
        <sz val="11"/>
        <rFont val="Arial"/>
        <family val="2"/>
        <charset val="238"/>
      </rPr>
      <t xml:space="preserve"> černá včetně matice</t>
    </r>
  </si>
  <si>
    <r>
      <t>Krabicová plastová rozvodka ekvivalent s typem</t>
    </r>
    <r>
      <rPr>
        <b/>
        <sz val="11"/>
        <rFont val="Arial"/>
        <family val="2"/>
        <charset val="238"/>
      </rPr>
      <t xml:space="preserve"> WERIT</t>
    </r>
    <r>
      <rPr>
        <sz val="11"/>
        <rFont val="Arial"/>
        <family val="2"/>
        <charset val="238"/>
      </rPr>
      <t xml:space="preserve"> série </t>
    </r>
    <r>
      <rPr>
        <b/>
        <sz val="11"/>
        <rFont val="Arial"/>
        <family val="2"/>
        <charset val="238"/>
      </rPr>
      <t>002001</t>
    </r>
    <r>
      <rPr>
        <sz val="11"/>
        <rFont val="Arial"/>
        <family val="2"/>
        <charset val="238"/>
      </rPr>
      <t>, svorkovnice 5x 2,5 mm</t>
    </r>
    <r>
      <rPr>
        <vertAlign val="superscript"/>
        <sz val="11"/>
        <rFont val="Arial"/>
        <family val="2"/>
        <charset val="238"/>
      </rPr>
      <t xml:space="preserve">2 </t>
    </r>
    <r>
      <rPr>
        <sz val="11"/>
        <rFont val="Arial"/>
        <family val="2"/>
        <charset val="238"/>
      </rPr>
      <t xml:space="preserve">, </t>
    </r>
    <r>
      <rPr>
        <sz val="11"/>
        <color indexed="8"/>
        <rFont val="Arial"/>
        <family val="2"/>
        <charset val="238"/>
      </rPr>
      <t>IP 66, kompletní</t>
    </r>
  </si>
  <si>
    <r>
      <t xml:space="preserve">Vložka do výkonové pojistky </t>
    </r>
    <r>
      <rPr>
        <b/>
        <sz val="11"/>
        <rFont val="Arial"/>
        <family val="2"/>
        <charset val="238"/>
      </rPr>
      <t>PNA1 32A gG</t>
    </r>
  </si>
  <si>
    <r>
      <t xml:space="preserve">Vložka do výkonové pojistky </t>
    </r>
    <r>
      <rPr>
        <b/>
        <sz val="11"/>
        <rFont val="Arial"/>
        <family val="2"/>
        <charset val="238"/>
      </rPr>
      <t>PNA1 80A gG</t>
    </r>
  </si>
  <si>
    <r>
      <t xml:space="preserve">Vložka do výkonové pojistky </t>
    </r>
    <r>
      <rPr>
        <b/>
        <sz val="11"/>
        <rFont val="Arial"/>
        <family val="2"/>
        <charset val="238"/>
      </rPr>
      <t>PNA1 100A gG</t>
    </r>
  </si>
  <si>
    <r>
      <t xml:space="preserve">Nerezový šroub s válcovou hlavou </t>
    </r>
    <r>
      <rPr>
        <b/>
        <sz val="11"/>
        <rFont val="Arial"/>
        <family val="2"/>
        <charset val="238"/>
      </rPr>
      <t>DIN 84-M4x25-A2</t>
    </r>
  </si>
  <si>
    <r>
      <t xml:space="preserve">Nerezový šroub s válcovou hlavou </t>
    </r>
    <r>
      <rPr>
        <b/>
        <sz val="11"/>
        <rFont val="Arial"/>
        <family val="2"/>
        <charset val="238"/>
      </rPr>
      <t>DIN 84-M6x25-A2</t>
    </r>
  </si>
  <si>
    <r>
      <t xml:space="preserve">Nerezový šroub s válcovou hlavou </t>
    </r>
    <r>
      <rPr>
        <b/>
        <sz val="11"/>
        <rFont val="Arial"/>
        <family val="2"/>
        <charset val="238"/>
      </rPr>
      <t>DIN 84-M8x30-A2</t>
    </r>
  </si>
  <si>
    <r>
      <t xml:space="preserve">Nerezová matice </t>
    </r>
    <r>
      <rPr>
        <b/>
        <sz val="11"/>
        <rFont val="Arial"/>
        <family val="2"/>
        <charset val="238"/>
      </rPr>
      <t>DIN 934-M4-A2</t>
    </r>
  </si>
  <si>
    <r>
      <t xml:space="preserve">Nerezová matice </t>
    </r>
    <r>
      <rPr>
        <b/>
        <sz val="11"/>
        <rFont val="Arial"/>
        <family val="2"/>
        <charset val="238"/>
      </rPr>
      <t>DIN 934-M6-A2</t>
    </r>
  </si>
  <si>
    <r>
      <t xml:space="preserve">Nerezová matice </t>
    </r>
    <r>
      <rPr>
        <b/>
        <sz val="11"/>
        <rFont val="Arial"/>
        <family val="2"/>
        <charset val="238"/>
      </rPr>
      <t>DIN 934-M8-A2</t>
    </r>
  </si>
  <si>
    <r>
      <t xml:space="preserve">Nerezová podložka </t>
    </r>
    <r>
      <rPr>
        <b/>
        <sz val="11"/>
        <rFont val="Arial"/>
        <family val="2"/>
        <charset val="238"/>
      </rPr>
      <t>DIN 433-4,3-A2</t>
    </r>
  </si>
  <si>
    <r>
      <t xml:space="preserve">Nerezová podložka </t>
    </r>
    <r>
      <rPr>
        <b/>
        <sz val="11"/>
        <rFont val="Arial"/>
        <family val="2"/>
        <charset val="238"/>
      </rPr>
      <t>DIN 433-6,4-A2</t>
    </r>
  </si>
  <si>
    <r>
      <t xml:space="preserve">Nerezová podložka </t>
    </r>
    <r>
      <rPr>
        <b/>
        <sz val="11"/>
        <rFont val="Arial"/>
        <family val="2"/>
        <charset val="238"/>
      </rPr>
      <t>DIN 433-8,5-A2</t>
    </r>
  </si>
  <si>
    <r>
      <t xml:space="preserve">Nerezový vrut </t>
    </r>
    <r>
      <rPr>
        <b/>
        <sz val="11"/>
        <rFont val="Arial"/>
        <family val="2"/>
        <charset val="238"/>
      </rPr>
      <t>4x30-A2</t>
    </r>
  </si>
  <si>
    <r>
      <t>Nerezový vrut 6</t>
    </r>
    <r>
      <rPr>
        <b/>
        <sz val="11"/>
        <rFont val="Arial"/>
        <family val="2"/>
        <charset val="238"/>
      </rPr>
      <t>x40-A2</t>
    </r>
  </si>
  <si>
    <r>
      <t>Nerezový vrut 6</t>
    </r>
    <r>
      <rPr>
        <b/>
        <sz val="11"/>
        <rFont val="Arial"/>
        <family val="2"/>
        <charset val="238"/>
      </rPr>
      <t>x50-A2</t>
    </r>
  </si>
  <si>
    <r>
      <t>Nerezový vrut 8</t>
    </r>
    <r>
      <rPr>
        <b/>
        <sz val="11"/>
        <rFont val="Arial"/>
        <family val="2"/>
        <charset val="238"/>
      </rPr>
      <t>x40-A2</t>
    </r>
  </si>
  <si>
    <r>
      <t xml:space="preserve">Hmoždinka </t>
    </r>
    <r>
      <rPr>
        <b/>
        <sz val="11"/>
        <rFont val="Arial"/>
        <family val="2"/>
        <charset val="238"/>
      </rPr>
      <t>HN6</t>
    </r>
    <r>
      <rPr>
        <sz val="11"/>
        <rFont val="Arial"/>
        <family val="2"/>
        <charset val="238"/>
      </rPr>
      <t>,  včetně osazení do zdi</t>
    </r>
  </si>
  <si>
    <r>
      <t xml:space="preserve">Hmoždinka </t>
    </r>
    <r>
      <rPr>
        <b/>
        <sz val="11"/>
        <rFont val="Arial"/>
        <family val="2"/>
        <charset val="238"/>
      </rPr>
      <t>HN8</t>
    </r>
    <r>
      <rPr>
        <sz val="11"/>
        <rFont val="Arial"/>
        <family val="2"/>
        <charset val="238"/>
      </rPr>
      <t>,  včetně osazení do zdi</t>
    </r>
  </si>
  <si>
    <r>
      <t xml:space="preserve">Hmoždinka </t>
    </r>
    <r>
      <rPr>
        <b/>
        <sz val="11"/>
        <rFont val="Arial"/>
        <family val="2"/>
        <charset val="238"/>
      </rPr>
      <t>HN10</t>
    </r>
    <r>
      <rPr>
        <sz val="11"/>
        <rFont val="Arial"/>
        <family val="2"/>
        <charset val="238"/>
      </rPr>
      <t>,  včetně osazení do zdi</t>
    </r>
  </si>
  <si>
    <r>
      <t>Zásuvková rozvodnice nástěnná</t>
    </r>
    <r>
      <rPr>
        <sz val="11"/>
        <color indexed="8"/>
        <rFont val="Arial"/>
        <family val="2"/>
        <charset val="238"/>
      </rPr>
      <t xml:space="preserve"> IP 44, nahoře 2x ASM 32, osazená zásuvkami: 1x 32A/ 400V AC pětipólová, 1x 16A/ 400V AC pětipólová, 2x 16A/230V s proudovým chráničem 30 mA, ekvivalent s typem </t>
    </r>
    <r>
      <rPr>
        <b/>
        <sz val="11"/>
        <color indexed="8"/>
        <rFont val="Arial"/>
        <family val="2"/>
        <charset val="238"/>
      </rPr>
      <t>Mi- 78 239</t>
    </r>
  </si>
  <si>
    <r>
      <t>Zásuvková rozvodnice nástěnná</t>
    </r>
    <r>
      <rPr>
        <sz val="11"/>
        <color indexed="8"/>
        <rFont val="Arial"/>
        <family val="2"/>
        <charset val="238"/>
      </rPr>
      <t xml:space="preserve"> IP 44, nahoře 2x ASM 32, osazená zásuvkami: 1x 16A/ 400V AC pětipólová, 1x 16A/230V s proudovým chráničem 30 mA, 1x10A/24V z bezpečnostního trafa, ekvivalent s typem </t>
    </r>
    <r>
      <rPr>
        <b/>
        <sz val="11"/>
        <color indexed="8"/>
        <rFont val="Arial"/>
        <family val="2"/>
        <charset val="238"/>
      </rPr>
      <t>Mi- 78 311</t>
    </r>
  </si>
  <si>
    <r>
      <t xml:space="preserve">Zásuvka nástěnná 3P+N+PE, 16A, IP44, šedá s víčkem </t>
    </r>
    <r>
      <rPr>
        <sz val="11"/>
        <color indexed="8"/>
        <rFont val="Arial"/>
        <family val="2"/>
        <charset val="238"/>
      </rPr>
      <t xml:space="preserve">ekvivalent s typem </t>
    </r>
    <r>
      <rPr>
        <sz val="11"/>
        <rFont val="Arial"/>
        <family val="2"/>
        <charset val="238"/>
      </rPr>
      <t xml:space="preserve">. </t>
    </r>
    <r>
      <rPr>
        <b/>
        <sz val="11"/>
        <rFont val="Arial"/>
        <family val="2"/>
        <charset val="238"/>
      </rPr>
      <t>D4105</t>
    </r>
    <r>
      <rPr>
        <sz val="11"/>
        <rFont val="Arial"/>
        <family val="2"/>
        <charset val="238"/>
      </rPr>
      <t xml:space="preserve">,  </t>
    </r>
    <r>
      <rPr>
        <i/>
        <sz val="11"/>
        <rFont val="Arial"/>
        <family val="2"/>
        <charset val="238"/>
      </rPr>
      <t>ABB</t>
    </r>
  </si>
  <si>
    <r>
      <t xml:space="preserve">Vidlice 3P+N+PE, 32A, IP44, </t>
    </r>
    <r>
      <rPr>
        <sz val="11"/>
        <color indexed="8"/>
        <rFont val="Arial"/>
        <family val="2"/>
        <charset val="238"/>
      </rPr>
      <t xml:space="preserve">ekvivalent s typem 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432- P6</t>
    </r>
  </si>
  <si>
    <r>
      <t xml:space="preserve">Vidlice 3P+N+PE, 16A, IP44, </t>
    </r>
    <r>
      <rPr>
        <sz val="11"/>
        <color indexed="8"/>
        <rFont val="Arial"/>
        <family val="2"/>
        <charset val="238"/>
      </rPr>
      <t xml:space="preserve">ekvivalent s typem 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416- P6</t>
    </r>
  </si>
  <si>
    <r>
      <t xml:space="preserve">Tabulka první pomoci při úrazu el. proudem </t>
    </r>
    <r>
      <rPr>
        <i/>
        <sz val="11"/>
        <rFont val="Arial"/>
        <family val="2"/>
        <charset val="238"/>
      </rPr>
      <t>obj. č. 7781</t>
    </r>
  </si>
  <si>
    <r>
      <t>„</t>
    </r>
    <r>
      <rPr>
        <i/>
        <sz val="11"/>
        <rFont val="Arial"/>
        <family val="2"/>
        <charset val="238"/>
      </rPr>
      <t>Pozor! Elektrické zařízení“ obj. č. 0101</t>
    </r>
  </si>
  <si>
    <r>
      <t>“</t>
    </r>
    <r>
      <rPr>
        <i/>
        <sz val="11"/>
        <rFont val="Arial"/>
        <family val="2"/>
        <charset val="238"/>
      </rPr>
      <t>Zařízení smí obsluhovat jen osoba tím pověřená” č.3907a</t>
    </r>
  </si>
  <si>
    <r>
      <t>“</t>
    </r>
    <r>
      <rPr>
        <i/>
        <sz val="11"/>
        <rFont val="Arial"/>
        <family val="2"/>
        <charset val="238"/>
      </rPr>
      <t>Nehas vodou ani pěnovými přístroji</t>
    </r>
    <r>
      <rPr>
        <sz val="11"/>
        <rFont val="Arial"/>
        <family val="2"/>
        <charset val="238"/>
      </rPr>
      <t xml:space="preserve">” </t>
    </r>
    <r>
      <rPr>
        <i/>
        <sz val="11"/>
        <rFont val="Arial"/>
        <family val="2"/>
        <charset val="238"/>
      </rPr>
      <t>č.8212 a</t>
    </r>
  </si>
  <si>
    <r>
      <t>“</t>
    </r>
    <r>
      <rPr>
        <i/>
        <sz val="11"/>
        <rFont val="Arial"/>
        <family val="2"/>
        <charset val="238"/>
      </rPr>
      <t>Nepovolaným vstup zakázán</t>
    </r>
    <r>
      <rPr>
        <sz val="11"/>
        <rFont val="Arial"/>
        <family val="2"/>
        <charset val="238"/>
      </rPr>
      <t xml:space="preserve">” </t>
    </r>
    <r>
      <rPr>
        <i/>
        <sz val="11"/>
        <rFont val="Arial"/>
        <family val="2"/>
        <charset val="238"/>
      </rPr>
      <t>č.5399 a</t>
    </r>
  </si>
  <si>
    <r>
      <t>“</t>
    </r>
    <r>
      <rPr>
        <i/>
        <sz val="11"/>
        <rFont val="Arial"/>
        <family val="2"/>
        <charset val="238"/>
      </rPr>
      <t>Hlavní vypínač elektrického proudu</t>
    </r>
    <r>
      <rPr>
        <sz val="11"/>
        <rFont val="Arial"/>
        <family val="2"/>
        <charset val="238"/>
      </rPr>
      <t xml:space="preserve">” </t>
    </r>
    <r>
      <rPr>
        <i/>
        <sz val="11"/>
        <rFont val="Arial"/>
        <family val="2"/>
        <charset val="238"/>
      </rPr>
      <t>č.6133</t>
    </r>
  </si>
  <si>
    <r>
      <t>“</t>
    </r>
    <r>
      <rPr>
        <i/>
        <sz val="11"/>
        <rFont val="Arial"/>
        <family val="2"/>
        <charset val="238"/>
      </rPr>
      <t>Hlavní vypínač elektrického proudu</t>
    </r>
    <r>
      <rPr>
        <sz val="11"/>
        <rFont val="Arial"/>
        <family val="2"/>
        <charset val="238"/>
      </rPr>
      <t xml:space="preserve">” </t>
    </r>
    <r>
      <rPr>
        <i/>
        <sz val="11"/>
        <rFont val="Arial"/>
        <family val="2"/>
        <charset val="238"/>
      </rPr>
      <t>č.6132a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</si>
  <si>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CYKY 4J x35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</si>
  <si>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>CYKY 5Jx16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</si>
  <si>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CYKY 4J x10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</si>
  <si>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CYKY 5J x6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</si>
  <si>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CYSY 3J x2,5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</si>
  <si>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CYKY 3J x1,5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</si>
  <si>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color indexed="8"/>
        <rFont val="Arial"/>
        <family val="2"/>
        <charset val="238"/>
      </rPr>
      <t>CYKY 5Jx1,5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</si>
  <si>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CYKY 4J x2,5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</si>
  <si>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CYKY 4J x1,5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</si>
  <si>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CYKY 3J x2,5 mm</t>
    </r>
    <r>
      <rPr>
        <b/>
        <vertAlign val="superscript"/>
        <sz val="11"/>
        <rFont val="Arial"/>
        <family val="2"/>
        <charset val="238"/>
      </rPr>
      <t>2</t>
    </r>
  </si>
  <si>
    <r>
      <t xml:space="preserve">Silový kabel 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color indexed="8"/>
        <rFont val="Arial"/>
        <family val="2"/>
        <charset val="238"/>
      </rPr>
      <t>CYKY 5Jx2,5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</si>
  <si>
    <r>
      <t xml:space="preserve">Silový kabel 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color indexed="8"/>
        <rFont val="Arial"/>
        <family val="2"/>
        <charset val="238"/>
      </rPr>
      <t>CYKY 5Jx4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</si>
  <si>
    <r>
      <t xml:space="preserve"> Barva </t>
    </r>
    <r>
      <rPr>
        <b/>
        <sz val="11"/>
        <rFont val="Arial"/>
        <family val="2"/>
        <charset val="238"/>
      </rPr>
      <t>S 2029/6200</t>
    </r>
    <r>
      <rPr>
        <sz val="11"/>
        <rFont val="Arial"/>
        <family val="2"/>
        <charset val="238"/>
      </rPr>
      <t xml:space="preserve"> (vzájemné. pospojování )</t>
    </r>
  </si>
  <si>
    <r>
      <t xml:space="preserve">Barva </t>
    </r>
    <r>
      <rPr>
        <b/>
        <sz val="11"/>
        <rFont val="Arial"/>
        <family val="2"/>
        <charset val="238"/>
      </rPr>
      <t>S 2029/5400</t>
    </r>
    <r>
      <rPr>
        <sz val="11"/>
        <rFont val="Arial"/>
        <family val="2"/>
        <charset val="238"/>
      </rPr>
      <t xml:space="preserve"> (vzájemné pospojování )</t>
    </r>
  </si>
  <si>
    <r>
      <t xml:space="preserve">Barva </t>
    </r>
    <r>
      <rPr>
        <b/>
        <sz val="11"/>
        <rFont val="Arial"/>
        <family val="2"/>
        <charset val="238"/>
      </rPr>
      <t>S 2029/šedá</t>
    </r>
    <r>
      <rPr>
        <sz val="11"/>
        <rFont val="Arial"/>
        <family val="2"/>
        <charset val="238"/>
      </rPr>
      <t xml:space="preserve"> </t>
    </r>
  </si>
  <si>
    <r>
      <t xml:space="preserve">Ředidlo </t>
    </r>
    <r>
      <rPr>
        <b/>
        <sz val="11"/>
        <rFont val="Arial"/>
        <family val="2"/>
        <charset val="238"/>
      </rPr>
      <t>S 6006</t>
    </r>
  </si>
  <si>
    <r>
      <t xml:space="preserve">Vypínač  nástěnný šedý, IP54, 10A 250V ekvivalent s typem </t>
    </r>
    <r>
      <rPr>
        <b/>
        <sz val="11"/>
        <rFont val="Arial"/>
        <family val="2"/>
        <charset val="238"/>
      </rPr>
      <t>3558-N-C01 510S</t>
    </r>
  </si>
  <si>
    <r>
      <t xml:space="preserve">Zásuvka jednonásobná, šedá, IP 54, </t>
    </r>
    <r>
      <rPr>
        <sz val="11"/>
        <color indexed="8"/>
        <rFont val="Arial"/>
        <family val="2"/>
        <charset val="238"/>
      </rPr>
      <t>16A, 250V</t>
    </r>
    <r>
      <rPr>
        <sz val="11"/>
        <rFont val="Arial"/>
        <family val="2"/>
        <charset val="238"/>
      </rPr>
      <t xml:space="preserve">,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color indexed="8"/>
        <rFont val="Arial"/>
        <family val="2"/>
        <charset val="238"/>
      </rPr>
      <t>5518N-C02510S</t>
    </r>
  </si>
  <si>
    <r>
      <t>Ovladač zapínací tlačítko, nástěnný,  šedý, IP54, 10A</t>
    </r>
    <r>
      <rPr>
        <sz val="11"/>
        <color indexed="8"/>
        <rFont val="Arial"/>
        <family val="2"/>
        <charset val="238"/>
      </rPr>
      <t xml:space="preserve"> 250V, dodat včetně doutnavky 230V AC ekvivalent s typem </t>
    </r>
    <r>
      <rPr>
        <b/>
        <sz val="11"/>
        <color indexed="8"/>
        <rFont val="Arial"/>
        <family val="2"/>
        <charset val="238"/>
      </rPr>
      <t>3558N-C91512S</t>
    </r>
  </si>
  <si>
    <r>
      <t xml:space="preserve">Svorkovnice plastová, lámací, 12- ti pólová </t>
    </r>
    <r>
      <rPr>
        <sz val="11"/>
        <color indexed="8"/>
        <rFont val="Arial"/>
        <family val="2"/>
        <charset val="238"/>
      </rPr>
      <t xml:space="preserve">ekvivalent s typem  </t>
    </r>
    <r>
      <rPr>
        <b/>
        <sz val="11"/>
        <color indexed="8"/>
        <rFont val="Arial"/>
        <family val="2"/>
        <charset val="238"/>
      </rPr>
      <t xml:space="preserve">112-11021000-00, </t>
    </r>
    <r>
      <rPr>
        <sz val="11"/>
        <color indexed="8"/>
        <rFont val="Arial"/>
        <family val="2"/>
        <charset val="238"/>
      </rPr>
      <t>2,5 mm</t>
    </r>
    <r>
      <rPr>
        <vertAlign val="superscript"/>
        <sz val="11"/>
        <color indexed="8"/>
        <rFont val="Arial"/>
        <family val="2"/>
        <charset val="238"/>
      </rPr>
      <t>2</t>
    </r>
  </si>
  <si>
    <r>
      <t xml:space="preserve">Spínač stiskací PRESSTO, nástěnný s doutnavkou,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3</t>
    </r>
    <r>
      <rPr>
        <b/>
        <sz val="11"/>
        <rFont val="Arial"/>
        <family val="2"/>
        <charset val="238"/>
      </rPr>
      <t>536N-C03251 12</t>
    </r>
    <r>
      <rPr>
        <sz val="11"/>
        <rFont val="Arial"/>
        <family val="2"/>
        <charset val="238"/>
      </rPr>
      <t>, bílý, 25A, IP55</t>
    </r>
  </si>
  <si>
    <r>
      <t xml:space="preserve">Drátěný kabelový žlab </t>
    </r>
    <r>
      <rPr>
        <sz val="11"/>
        <color indexed="8"/>
        <rFont val="Arial"/>
        <family val="2"/>
        <charset val="238"/>
      </rPr>
      <t>ekvivalent s typem</t>
    </r>
    <r>
      <rPr>
        <b/>
        <sz val="11"/>
        <rFont val="Arial"/>
        <family val="2"/>
        <charset val="238"/>
      </rPr>
      <t xml:space="preserve"> DZ 60x60F</t>
    </r>
    <r>
      <rPr>
        <sz val="11"/>
        <rFont val="Arial"/>
        <family val="2"/>
        <charset val="238"/>
      </rPr>
      <t>, délka 3 m, žárově pozinkovaný</t>
    </r>
  </si>
  <si>
    <r>
      <t xml:space="preserve">Drátěný kabelový žlab </t>
    </r>
    <r>
      <rPr>
        <sz val="11"/>
        <color indexed="8"/>
        <rFont val="Arial"/>
        <family val="2"/>
        <charset val="238"/>
      </rPr>
      <t>ekvivalent s typem</t>
    </r>
    <r>
      <rPr>
        <b/>
        <sz val="11"/>
        <rFont val="Arial"/>
        <family val="2"/>
        <charset val="238"/>
      </rPr>
      <t xml:space="preserve"> DZ 60x100F</t>
    </r>
    <r>
      <rPr>
        <sz val="11"/>
        <rFont val="Arial"/>
        <family val="2"/>
        <charset val="238"/>
      </rPr>
      <t>, délka 3 m, žárově pozinkovaný</t>
    </r>
  </si>
  <si>
    <r>
      <t xml:space="preserve">Spojka drátěného žlabu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DZS/BF</t>
    </r>
    <r>
      <rPr>
        <sz val="11"/>
        <rFont val="Arial"/>
        <family val="2"/>
        <charset val="238"/>
      </rPr>
      <t>,</t>
    </r>
    <r>
      <rPr>
        <b/>
        <sz val="11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žárově pozinkovaná</t>
    </r>
  </si>
  <si>
    <r>
      <t xml:space="preserve">Šroub upevňovací drátěného žlabu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DZSU/BF,</t>
    </r>
    <r>
      <rPr>
        <sz val="11"/>
        <color indexed="8"/>
        <rFont val="Arial"/>
        <family val="2"/>
        <charset val="238"/>
      </rPr>
      <t xml:space="preserve"> pozinkovaný </t>
    </r>
  </si>
  <si>
    <r>
      <t xml:space="preserve">Závěs středový drátěného žlabu žlabu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DZCZ/BF,</t>
    </r>
    <r>
      <rPr>
        <sz val="11"/>
        <color indexed="8"/>
        <rFont val="Arial"/>
        <family val="2"/>
        <charset val="238"/>
      </rPr>
      <t xml:space="preserve"> pozinkovaný </t>
    </r>
  </si>
  <si>
    <r>
      <t xml:space="preserve">Montážní deska pro krabice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 </t>
    </r>
    <r>
      <rPr>
        <b/>
        <sz val="11"/>
        <rFont val="Arial"/>
        <family val="2"/>
        <charset val="238"/>
      </rPr>
      <t>DZMD/BF,</t>
    </r>
    <r>
      <rPr>
        <sz val="11"/>
        <color indexed="8"/>
        <rFont val="Arial"/>
        <family val="2"/>
        <charset val="238"/>
      </rPr>
      <t xml:space="preserve"> žárově pozinkovaná</t>
    </r>
  </si>
  <si>
    <r>
      <t>Podpěra</t>
    </r>
    <r>
      <rPr>
        <b/>
        <sz val="11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NPS 62F</t>
    </r>
    <r>
      <rPr>
        <sz val="11"/>
        <rFont val="Arial"/>
        <family val="2"/>
        <charset val="238"/>
      </rPr>
      <t>, žárově pozinkovaná</t>
    </r>
  </si>
  <si>
    <r>
      <t xml:space="preserve">Podpěra </t>
    </r>
    <r>
      <rPr>
        <sz val="11"/>
        <color indexed="8"/>
        <rFont val="Arial"/>
        <family val="2"/>
        <charset val="238"/>
      </rPr>
      <t>ekvivalent s typem</t>
    </r>
    <r>
      <rPr>
        <b/>
        <sz val="11"/>
        <rFont val="Arial"/>
        <family val="2"/>
        <charset val="238"/>
      </rPr>
      <t xml:space="preserve"> NPS 125F</t>
    </r>
    <r>
      <rPr>
        <sz val="11"/>
        <rFont val="Arial"/>
        <family val="2"/>
        <charset val="238"/>
      </rPr>
      <t>, žárově pozinkovaná</t>
    </r>
  </si>
  <si>
    <r>
      <t xml:space="preserve">Podpěra </t>
    </r>
    <r>
      <rPr>
        <sz val="11"/>
        <color indexed="8"/>
        <rFont val="Arial"/>
        <family val="2"/>
        <charset val="238"/>
      </rPr>
      <t>ekvivalent s typem</t>
    </r>
    <r>
      <rPr>
        <b/>
        <sz val="11"/>
        <rFont val="Arial"/>
        <family val="2"/>
        <charset val="238"/>
      </rPr>
      <t xml:space="preserve"> DS 500F</t>
    </r>
    <r>
      <rPr>
        <sz val="11"/>
        <rFont val="Arial"/>
        <family val="2"/>
        <charset val="238"/>
      </rPr>
      <t>, žárově pozinkovaná</t>
    </r>
  </si>
  <si>
    <r>
      <t>Závitová tyč M8</t>
    </r>
    <r>
      <rPr>
        <b/>
        <sz val="11"/>
        <rFont val="Arial"/>
        <family val="2"/>
        <charset val="238"/>
      </rPr>
      <t xml:space="preserve"> ZnCr</t>
    </r>
    <r>
      <rPr>
        <sz val="11"/>
        <color indexed="8"/>
        <rFont val="Arial"/>
        <family val="2"/>
        <charset val="238"/>
      </rPr>
      <t xml:space="preserve"> , l= 2 m , ZT8</t>
    </r>
  </si>
  <si>
    <r>
      <t xml:space="preserve">Montážní profil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MP </t>
    </r>
    <r>
      <rPr>
        <b/>
        <sz val="11"/>
        <color indexed="8"/>
        <rFont val="Arial"/>
        <family val="2"/>
        <charset val="238"/>
      </rPr>
      <t xml:space="preserve">41x41x2,5 F, </t>
    </r>
    <r>
      <rPr>
        <sz val="11"/>
        <color indexed="8"/>
        <rFont val="Arial"/>
        <family val="2"/>
        <charset val="238"/>
      </rPr>
      <t>délka 6 m,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žárově pozinkovaný </t>
    </r>
  </si>
  <si>
    <r>
      <t xml:space="preserve">Montážní profil - </t>
    </r>
    <r>
      <rPr>
        <b/>
        <sz val="11"/>
        <rFont val="Arial"/>
        <family val="2"/>
        <charset val="238"/>
      </rPr>
      <t xml:space="preserve">MP </t>
    </r>
    <r>
      <rPr>
        <b/>
        <sz val="11"/>
        <color indexed="8"/>
        <rFont val="Arial"/>
        <family val="2"/>
        <charset val="238"/>
      </rPr>
      <t xml:space="preserve">41x21x2,5 F, </t>
    </r>
    <r>
      <rPr>
        <sz val="11"/>
        <color indexed="8"/>
        <rFont val="Arial"/>
        <family val="2"/>
        <charset val="238"/>
      </rPr>
      <t>délka 6 m,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žárově pozinkovaný </t>
    </r>
  </si>
  <si>
    <r>
      <t xml:space="preserve">Montážní profil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 xml:space="preserve">MP 41x21x1,5 F, </t>
    </r>
    <r>
      <rPr>
        <sz val="11"/>
        <color indexed="8"/>
        <rFont val="Arial"/>
        <family val="2"/>
        <charset val="238"/>
      </rPr>
      <t>délka 6 m,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 xml:space="preserve">žárově pozinkovaný </t>
    </r>
  </si>
  <si>
    <r>
      <t xml:space="preserve">Nosný profil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NP 150</t>
    </r>
    <r>
      <rPr>
        <sz val="11"/>
        <rFont val="Arial"/>
        <family val="2"/>
        <charset val="238"/>
      </rPr>
      <t>, žárově pozinkovaný</t>
    </r>
  </si>
  <si>
    <r>
      <t xml:space="preserve">Nosný profil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NP 350</t>
    </r>
    <r>
      <rPr>
        <sz val="11"/>
        <rFont val="Arial"/>
        <family val="2"/>
        <charset val="238"/>
      </rPr>
      <t>, žárově pozinkovaný</t>
    </r>
  </si>
  <si>
    <r>
      <t>Galvanický zinkový sprej typ</t>
    </r>
    <r>
      <rPr>
        <b/>
        <sz val="11"/>
        <rFont val="Arial"/>
        <family val="2"/>
        <charset val="238"/>
      </rPr>
      <t xml:space="preserve"> GZS</t>
    </r>
  </si>
  <si>
    <r>
      <t xml:space="preserve">Páska pro svazování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68030,</t>
    </r>
    <r>
      <rPr>
        <sz val="11"/>
        <rFont val="Arial"/>
        <family val="2"/>
        <charset val="238"/>
      </rPr>
      <t xml:space="preserve"> 360 x 4,5 </t>
    </r>
  </si>
  <si>
    <r>
      <t xml:space="preserve">Ekvipotenciální svorkovnice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SPE</t>
    </r>
    <r>
      <rPr>
        <b/>
        <sz val="11"/>
        <color indexed="8"/>
        <rFont val="Arial"/>
        <family val="2"/>
        <charset val="238"/>
      </rPr>
      <t xml:space="preserve"> 2</t>
    </r>
  </si>
  <si>
    <r>
      <t xml:space="preserve">Ekvipotenciální svorkovnice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EPS 2</t>
    </r>
  </si>
  <si>
    <r>
      <t xml:space="preserve">Plastová tabulka s nápisem“Hlavní uzemňovací svorka </t>
    </r>
    <r>
      <rPr>
        <i/>
        <sz val="11"/>
        <rFont val="Arial"/>
        <family val="2"/>
        <charset val="238"/>
      </rPr>
      <t>“</t>
    </r>
  </si>
  <si>
    <r>
      <t xml:space="preserve">Zemnící svorka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ZSA 16</t>
    </r>
  </si>
  <si>
    <r>
      <t xml:space="preserve">Uzemňovací páska ekvivalent s typem </t>
    </r>
    <r>
      <rPr>
        <b/>
        <sz val="11"/>
        <rFont val="Arial"/>
        <family val="2"/>
        <charset val="238"/>
      </rPr>
      <t>ZSA 16</t>
    </r>
    <r>
      <rPr>
        <sz val="11"/>
        <rFont val="Arial"/>
        <family val="2"/>
        <charset val="238"/>
      </rPr>
      <t>, délka 0,5 m</t>
    </r>
  </si>
  <si>
    <r>
      <t xml:space="preserve">Vodič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CYA 4</t>
    </r>
    <r>
      <rPr>
        <b/>
        <sz val="11"/>
        <color indexed="8"/>
        <rFont val="Arial"/>
        <family val="2"/>
        <charset val="238"/>
      </rPr>
      <t xml:space="preserve">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  <r>
      <rPr>
        <b/>
        <sz val="11"/>
        <color indexed="8"/>
        <rFont val="Arial"/>
        <family val="2"/>
        <charset val="238"/>
      </rPr>
      <t xml:space="preserve">, </t>
    </r>
    <r>
      <rPr>
        <sz val="11"/>
        <color indexed="8"/>
        <rFont val="Arial"/>
        <family val="2"/>
        <charset val="238"/>
      </rPr>
      <t>zelenožlutý</t>
    </r>
  </si>
  <si>
    <r>
      <t xml:space="preserve">Vodič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CYA 6</t>
    </r>
    <r>
      <rPr>
        <b/>
        <sz val="11"/>
        <color indexed="8"/>
        <rFont val="Arial"/>
        <family val="2"/>
        <charset val="238"/>
      </rPr>
      <t xml:space="preserve">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  <r>
      <rPr>
        <b/>
        <sz val="11"/>
        <color indexed="8"/>
        <rFont val="Arial"/>
        <family val="2"/>
        <charset val="238"/>
      </rPr>
      <t xml:space="preserve">, </t>
    </r>
    <r>
      <rPr>
        <sz val="11"/>
        <color indexed="8"/>
        <rFont val="Arial"/>
        <family val="2"/>
        <charset val="238"/>
      </rPr>
      <t>zelenožlutý</t>
    </r>
  </si>
  <si>
    <r>
      <t xml:space="preserve">Vodič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CYA 10</t>
    </r>
    <r>
      <rPr>
        <b/>
        <sz val="11"/>
        <color indexed="8"/>
        <rFont val="Arial"/>
        <family val="2"/>
        <charset val="238"/>
      </rPr>
      <t xml:space="preserve">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  <r>
      <rPr>
        <b/>
        <sz val="11"/>
        <color indexed="8"/>
        <rFont val="Arial"/>
        <family val="2"/>
        <charset val="238"/>
      </rPr>
      <t xml:space="preserve">, </t>
    </r>
    <r>
      <rPr>
        <sz val="11"/>
        <color indexed="8"/>
        <rFont val="Arial"/>
        <family val="2"/>
        <charset val="238"/>
      </rPr>
      <t>zelenožlutý</t>
    </r>
  </si>
  <si>
    <r>
      <t xml:space="preserve">Vodič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CYA 35</t>
    </r>
    <r>
      <rPr>
        <b/>
        <sz val="11"/>
        <color indexed="8"/>
        <rFont val="Arial"/>
        <family val="2"/>
        <charset val="238"/>
      </rPr>
      <t xml:space="preserve">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  <r>
      <rPr>
        <b/>
        <sz val="11"/>
        <color indexed="8"/>
        <rFont val="Arial"/>
        <family val="2"/>
        <charset val="238"/>
      </rPr>
      <t xml:space="preserve">, </t>
    </r>
    <r>
      <rPr>
        <sz val="11"/>
        <color indexed="8"/>
        <rFont val="Arial"/>
        <family val="2"/>
        <charset val="238"/>
      </rPr>
      <t>zelenožlutý</t>
    </r>
  </si>
  <si>
    <r>
      <t xml:space="preserve">Vodič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CYA 70</t>
    </r>
    <r>
      <rPr>
        <b/>
        <sz val="11"/>
        <color indexed="8"/>
        <rFont val="Arial"/>
        <family val="2"/>
        <charset val="238"/>
      </rPr>
      <t xml:space="preserve"> mm</t>
    </r>
    <r>
      <rPr>
        <b/>
        <vertAlign val="superscript"/>
        <sz val="11"/>
        <color indexed="8"/>
        <rFont val="Arial"/>
        <family val="2"/>
        <charset val="238"/>
      </rPr>
      <t xml:space="preserve">2 </t>
    </r>
    <r>
      <rPr>
        <b/>
        <sz val="11"/>
        <color indexed="8"/>
        <rFont val="Arial"/>
        <family val="2"/>
        <charset val="238"/>
      </rPr>
      <t xml:space="preserve">, </t>
    </r>
    <r>
      <rPr>
        <sz val="11"/>
        <color indexed="8"/>
        <rFont val="Arial"/>
        <family val="2"/>
        <charset val="238"/>
      </rPr>
      <t>zelenožlutý</t>
    </r>
  </si>
  <si>
    <r>
      <t xml:space="preserve">Průchozí svorka dvanácti pólová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HPS -25/35</t>
    </r>
  </si>
  <si>
    <r>
      <t xml:space="preserve">Průchozí svorka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HPS -70A</t>
    </r>
  </si>
  <si>
    <r>
      <t xml:space="preserve">Průchozí svorka dvanácti pólová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HPS -10</t>
    </r>
  </si>
  <si>
    <r>
      <t xml:space="preserve">Objímková spona dvoušroubová, bez gumy ø 80 mm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color indexed="8"/>
        <rFont val="Arial"/>
        <family val="2"/>
        <charset val="238"/>
      </rPr>
      <t>FRSN 80-83/M</t>
    </r>
  </si>
  <si>
    <r>
      <t xml:space="preserve">Pancéřová trubka šedá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BSSL 20</t>
    </r>
    <r>
      <rPr>
        <sz val="11"/>
        <rFont val="Arial"/>
        <family val="2"/>
        <charset val="238"/>
      </rPr>
      <t>, l = 3 m</t>
    </r>
  </si>
  <si>
    <r>
      <t xml:space="preserve">Koleno plastové šedé 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SB 20</t>
    </r>
  </si>
  <si>
    <r>
      <t xml:space="preserve">Příchytka (klip) šedá, pro montáž pancéřových trubek, typ </t>
    </r>
    <r>
      <rPr>
        <b/>
        <sz val="11"/>
        <rFont val="Arial"/>
        <family val="2"/>
        <charset val="238"/>
      </rPr>
      <t>CL20</t>
    </r>
  </si>
  <si>
    <r>
      <t xml:space="preserve">Pancéřová trubka šedá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BSSL 32</t>
    </r>
    <r>
      <rPr>
        <i/>
        <sz val="11"/>
        <rFont val="Arial"/>
        <family val="2"/>
        <charset val="238"/>
      </rPr>
      <t>,</t>
    </r>
    <r>
      <rPr>
        <sz val="11"/>
        <rFont val="Arial"/>
        <family val="2"/>
        <charset val="238"/>
      </rPr>
      <t>l = 3 m</t>
    </r>
  </si>
  <si>
    <r>
      <t xml:space="preserve">Pancéřová trubka šedá </t>
    </r>
    <r>
      <rPr>
        <sz val="11"/>
        <color indexed="8"/>
        <rFont val="Arial"/>
        <family val="2"/>
        <charset val="238"/>
      </rPr>
      <t xml:space="preserve">ekvivalent s typem 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BSSL 40</t>
    </r>
    <r>
      <rPr>
        <i/>
        <sz val="11"/>
        <rFont val="Arial"/>
        <family val="2"/>
        <charset val="238"/>
      </rPr>
      <t>,</t>
    </r>
    <r>
      <rPr>
        <sz val="11"/>
        <rFont val="Arial"/>
        <family val="2"/>
        <charset val="238"/>
      </rPr>
      <t>l = 3 m</t>
    </r>
  </si>
  <si>
    <r>
      <t xml:space="preserve">Pancéřová trubka šedá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BSSL 50</t>
    </r>
    <r>
      <rPr>
        <i/>
        <sz val="11"/>
        <rFont val="Arial"/>
        <family val="2"/>
        <charset val="238"/>
      </rPr>
      <t>,</t>
    </r>
    <r>
      <rPr>
        <sz val="11"/>
        <rFont val="Arial"/>
        <family val="2"/>
        <charset val="238"/>
      </rPr>
      <t>l = 3 m</t>
    </r>
  </si>
  <si>
    <r>
      <t xml:space="preserve">Koleno plastové </t>
    </r>
    <r>
      <rPr>
        <sz val="11"/>
        <color indexed="8"/>
        <rFont val="Arial"/>
        <family val="2"/>
        <charset val="238"/>
      </rPr>
      <t xml:space="preserve">ekvivalent s typem </t>
    </r>
    <r>
      <rPr>
        <sz val="11"/>
        <rFont val="Arial"/>
        <family val="2"/>
        <charset val="238"/>
      </rPr>
      <t xml:space="preserve"> šedé </t>
    </r>
    <r>
      <rPr>
        <b/>
        <sz val="11"/>
        <rFont val="Arial"/>
        <family val="2"/>
        <charset val="238"/>
      </rPr>
      <t>SB 32</t>
    </r>
  </si>
  <si>
    <r>
      <t xml:space="preserve">Příchytka (klip) šedá pro montáž pancéřových trubek, </t>
    </r>
    <r>
      <rPr>
        <sz val="11"/>
        <color indexed="8"/>
        <rFont val="Arial"/>
        <family val="2"/>
        <charset val="238"/>
      </rPr>
      <t xml:space="preserve">ekvivalent s typem 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CL 32</t>
    </r>
  </si>
  <si>
    <r>
      <t xml:space="preserve">Příchytka (klip) šedá pro montáž pancéřových trubek, </t>
    </r>
    <r>
      <rPr>
        <sz val="11"/>
        <color indexed="8"/>
        <rFont val="Arial"/>
        <family val="2"/>
        <charset val="238"/>
      </rPr>
      <t xml:space="preserve">ekvivalent s typem 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CL 40</t>
    </r>
  </si>
  <si>
    <r>
      <t xml:space="preserve">Vlnitá ohebná hadice šedá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HFX 20</t>
    </r>
  </si>
  <si>
    <r>
      <t xml:space="preserve">Vlnitá ohebná hadice šedá </t>
    </r>
    <r>
      <rPr>
        <sz val="11"/>
        <color indexed="8"/>
        <rFont val="Arial"/>
        <family val="2"/>
        <charset val="238"/>
      </rPr>
      <t xml:space="preserve">ekvivalent s typem </t>
    </r>
    <r>
      <rPr>
        <b/>
        <sz val="11"/>
        <rFont val="Arial"/>
        <family val="2"/>
        <charset val="238"/>
      </rPr>
      <t>HFX 32</t>
    </r>
  </si>
  <si>
    <r>
      <t xml:space="preserve">Příchytka šedá (klip) pro montáž pancéřových trubek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CL50</t>
    </r>
  </si>
  <si>
    <r>
      <t xml:space="preserve">Nasouvací spojka trubky šedá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SM 20</t>
    </r>
  </si>
  <si>
    <r>
      <t xml:space="preserve">Nasouvací spojka trubky šedá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color indexed="8"/>
        <rFont val="Arial"/>
        <family val="2"/>
        <charset val="238"/>
      </rPr>
      <t>SM 32</t>
    </r>
  </si>
  <si>
    <r>
      <t xml:space="preserve">Ucpávková zátka plastová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PZ 16</t>
    </r>
  </si>
  <si>
    <r>
      <t xml:space="preserve">Ucpávková zátka plastová </t>
    </r>
    <r>
      <rPr>
        <sz val="11"/>
        <color indexed="8"/>
        <rFont val="Arial"/>
        <family val="2"/>
        <charset val="238"/>
      </rPr>
      <t>ekvivalent s typem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PZ 21</t>
    </r>
  </si>
  <si>
    <r>
      <t xml:space="preserve">Svorníková kotva </t>
    </r>
    <r>
      <rPr>
        <sz val="11"/>
        <color indexed="8"/>
        <rFont val="Arial"/>
        <family val="2"/>
        <charset val="238"/>
      </rPr>
      <t xml:space="preserve">ekvivalent s typem KPO 8x77 </t>
    </r>
    <r>
      <rPr>
        <sz val="11"/>
        <rFont val="Arial"/>
        <family val="2"/>
        <charset val="238"/>
      </rPr>
      <t>pro ukotvení zásuvkových skříní, pomocných konstrukcí a podpěr drátěných žlabů, včetně ukotvení do zdi</t>
    </r>
  </si>
  <si>
    <r>
      <t xml:space="preserve">Svorníková kotva </t>
    </r>
    <r>
      <rPr>
        <sz val="11"/>
        <color indexed="8"/>
        <rFont val="Arial"/>
        <family val="2"/>
        <charset val="238"/>
      </rPr>
      <t xml:space="preserve">ekvivalent s typem KPO 10x95 </t>
    </r>
    <r>
      <rPr>
        <sz val="11"/>
        <rFont val="Arial"/>
        <family val="2"/>
        <charset val="238"/>
      </rPr>
      <t>pro ukotvení rozvaděčů, pomocných konstrukcí a podpěr drátěných žlabů, včetně ukotvení do zdi</t>
    </r>
  </si>
  <si>
    <r>
      <t>m</t>
    </r>
    <r>
      <rPr>
        <vertAlign val="superscript"/>
        <sz val="12"/>
        <rFont val="Arial"/>
        <family val="2"/>
        <charset val="238"/>
      </rPr>
      <t>2</t>
    </r>
  </si>
  <si>
    <r>
      <t xml:space="preserve">Ukončení vodičů včetně zapojení v rozvaděčích RM1, RM1A do 6 </t>
    </r>
    <r>
      <rPr>
        <sz val="11"/>
        <color indexed="8"/>
        <rFont val="Arial"/>
        <family val="2"/>
        <charset val="238"/>
      </rPr>
      <t>mm</t>
    </r>
    <r>
      <rPr>
        <vertAlign val="superscript"/>
        <sz val="11"/>
        <color indexed="8"/>
        <rFont val="Arial"/>
        <family val="2"/>
        <charset val="238"/>
      </rPr>
      <t>2</t>
    </r>
  </si>
  <si>
    <r>
      <t xml:space="preserve">Ukončení vodičů včetně zapojení v rozvaděčích RM1, RM1A do 16 </t>
    </r>
    <r>
      <rPr>
        <sz val="11"/>
        <color indexed="8"/>
        <rFont val="Arial"/>
        <family val="2"/>
        <charset val="238"/>
      </rPr>
      <t>mm</t>
    </r>
    <r>
      <rPr>
        <vertAlign val="superscript"/>
        <sz val="11"/>
        <color indexed="8"/>
        <rFont val="Arial"/>
        <family val="2"/>
        <charset val="238"/>
      </rPr>
      <t>2</t>
    </r>
  </si>
  <si>
    <t>D+M střešního pláště panely PUR tl. 16cm
Střešní plášť haly z PUR panelů tl. 160mm, Umin=0,131Wm-2K-1, barva bílá, spojovací, těsnící a kotevní mat. vč. pomocných ocelových konstrukcí, klempířské konstrukce střešního pláště, opracování prostupů, mechanizace, lešení, doprava</t>
  </si>
  <si>
    <t>D+M obložení budov panely PUR tl. 10cm
Stěnové opláštění haly z PUR panelů tl. 100mm, Umin=0,206Wm-2K-1, barva bílá, spojovací těsnící a kotevní mat. vč. pomocných ocelových konstrukcí, klempířské konstrukce stěnového pláště, opracování prostupů, mechanizace, lešení, doprava</t>
  </si>
</sst>
</file>

<file path=xl/styles.xml><?xml version="1.0" encoding="utf-8"?>
<styleSheet xmlns="http://schemas.openxmlformats.org/spreadsheetml/2006/main">
  <numFmts count="11">
    <numFmt numFmtId="164" formatCode="###\ ###\ ##0.000"/>
    <numFmt numFmtId="165" formatCode="###\ ###\ ##0.00"/>
    <numFmt numFmtId="166" formatCode="#,##0.00&quot; Kč&quot;;\-#,##0.00&quot; Kč&quot;"/>
    <numFmt numFmtId="167" formatCode="#,##0.00;\-#,###,##0.00;&quot;&quot;"/>
    <numFmt numFmtId="168" formatCode="0&quot; %&quot;"/>
    <numFmt numFmtId="169" formatCode="#,##0.00&quot; Kč&quot;;\-#,##0.00&quot; Kč&quot;;&quot;&quot;"/>
    <numFmt numFmtId="170" formatCode="#,##0&quot; Kč&quot;;\-#,##0&quot; Kč&quot;"/>
    <numFmt numFmtId="171" formatCode="#,##0.00;;&quot;&quot;"/>
    <numFmt numFmtId="172" formatCode="#,##0\ [$Kč-405];[Red]\-#,##0\ [$Kč-405]"/>
    <numFmt numFmtId="173" formatCode="#,##0\ &quot;Kč&quot;"/>
    <numFmt numFmtId="174" formatCode="#,##0.00\ &quot;Kč&quot;"/>
  </numFmts>
  <fonts count="37">
    <font>
      <sz val="10"/>
      <color indexed="8"/>
      <name val="Arial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3"/>
      <name val="Arial"/>
      <family val="2"/>
      <charset val="238"/>
    </font>
    <font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vertAlign val="superscript"/>
      <sz val="11"/>
      <color indexed="8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vertAlign val="superscript"/>
      <sz val="12"/>
      <name val="Arial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18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</fills>
  <borders count="7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1" fillId="4" borderId="0" xfId="0" applyFont="1" applyFill="1" applyBorder="1" applyAlignment="1">
      <alignment shrinkToFit="1"/>
    </xf>
    <xf numFmtId="0" fontId="2" fillId="4" borderId="12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shrinkToFit="1"/>
    </xf>
    <xf numFmtId="0" fontId="1" fillId="4" borderId="13" xfId="0" applyFont="1" applyFill="1" applyBorder="1" applyAlignment="1">
      <alignment shrinkToFit="1"/>
    </xf>
    <xf numFmtId="0" fontId="2" fillId="4" borderId="14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>
      <alignment horizontal="left" vertical="center" shrinkToFit="1"/>
    </xf>
    <xf numFmtId="0" fontId="3" fillId="5" borderId="15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left" vertical="center" shrinkToFit="1"/>
    </xf>
    <xf numFmtId="0" fontId="1" fillId="4" borderId="16" xfId="0" applyFont="1" applyFill="1" applyBorder="1" applyAlignment="1">
      <alignment shrinkToFit="1"/>
    </xf>
    <xf numFmtId="0" fontId="1" fillId="4" borderId="14" xfId="0" applyFont="1" applyFill="1" applyBorder="1" applyAlignment="1">
      <alignment shrinkToFit="1"/>
    </xf>
    <xf numFmtId="0" fontId="1" fillId="4" borderId="5" xfId="0" applyFont="1" applyFill="1" applyBorder="1" applyAlignment="1">
      <alignment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shrinkToFit="1"/>
    </xf>
    <xf numFmtId="166" fontId="5" fillId="6" borderId="2" xfId="0" applyNumberFormat="1" applyFont="1" applyFill="1" applyBorder="1" applyAlignment="1">
      <alignment horizontal="center" shrinkToFit="1"/>
    </xf>
    <xf numFmtId="166" fontId="5" fillId="6" borderId="3" xfId="0" applyNumberFormat="1" applyFont="1" applyFill="1" applyBorder="1" applyAlignment="1">
      <alignment horizontal="center" shrinkToFit="1"/>
    </xf>
    <xf numFmtId="0" fontId="5" fillId="6" borderId="19" xfId="0" applyFont="1" applyFill="1" applyBorder="1" applyAlignment="1">
      <alignment horizontal="center" shrinkToFit="1"/>
    </xf>
    <xf numFmtId="4" fontId="5" fillId="6" borderId="20" xfId="0" applyNumberFormat="1" applyFont="1" applyFill="1" applyBorder="1" applyAlignment="1">
      <alignment shrinkToFit="1"/>
    </xf>
    <xf numFmtId="0" fontId="5" fillId="6" borderId="2" xfId="0" applyFont="1" applyFill="1" applyBorder="1" applyAlignment="1">
      <alignment horizontal="center" vertical="center" shrinkToFit="1"/>
    </xf>
    <xf numFmtId="167" fontId="1" fillId="4" borderId="5" xfId="0" applyNumberFormat="1" applyFont="1" applyFill="1" applyBorder="1" applyAlignment="1">
      <alignment shrinkToFit="1"/>
    </xf>
    <xf numFmtId="167" fontId="1" fillId="4" borderId="21" xfId="0" applyNumberFormat="1" applyFont="1" applyFill="1" applyBorder="1" applyAlignment="1">
      <alignment shrinkToFit="1"/>
    </xf>
    <xf numFmtId="4" fontId="1" fillId="4" borderId="11" xfId="0" applyNumberFormat="1" applyFont="1" applyFill="1" applyBorder="1" applyAlignment="1">
      <alignment shrinkToFit="1"/>
    </xf>
    <xf numFmtId="168" fontId="1" fillId="4" borderId="11" xfId="0" applyNumberFormat="1" applyFont="1" applyFill="1" applyBorder="1" applyAlignment="1">
      <alignment shrinkToFit="1"/>
    </xf>
    <xf numFmtId="4" fontId="1" fillId="4" borderId="5" xfId="0" applyNumberFormat="1" applyFont="1" applyFill="1" applyBorder="1" applyAlignment="1">
      <alignment shrinkToFit="1"/>
    </xf>
    <xf numFmtId="168" fontId="1" fillId="4" borderId="21" xfId="0" applyNumberFormat="1" applyFont="1" applyFill="1" applyBorder="1" applyAlignment="1">
      <alignment shrinkToFit="1"/>
    </xf>
    <xf numFmtId="168" fontId="1" fillId="4" borderId="5" xfId="0" applyNumberFormat="1" applyFont="1" applyFill="1" applyBorder="1" applyAlignment="1">
      <alignment shrinkToFit="1"/>
    </xf>
    <xf numFmtId="0" fontId="6" fillId="4" borderId="14" xfId="0" applyFont="1" applyFill="1" applyBorder="1" applyAlignment="1">
      <alignment shrinkToFit="1"/>
    </xf>
    <xf numFmtId="14" fontId="1" fillId="4" borderId="0" xfId="0" applyNumberFormat="1" applyFont="1" applyFill="1" applyBorder="1" applyAlignment="1">
      <alignment shrinkToFit="1"/>
    </xf>
    <xf numFmtId="0" fontId="5" fillId="6" borderId="1" xfId="0" applyFont="1" applyFill="1" applyBorder="1" applyAlignment="1">
      <alignment horizontal="center" shrinkToFit="1"/>
    </xf>
    <xf numFmtId="167" fontId="5" fillId="6" borderId="2" xfId="0" applyNumberFormat="1" applyFont="1" applyFill="1" applyBorder="1" applyAlignment="1">
      <alignment shrinkToFit="1"/>
    </xf>
    <xf numFmtId="167" fontId="5" fillId="6" borderId="3" xfId="0" applyNumberFormat="1" applyFont="1" applyFill="1" applyBorder="1" applyAlignment="1">
      <alignment shrinkToFit="1"/>
    </xf>
    <xf numFmtId="0" fontId="1" fillId="4" borderId="12" xfId="0" applyFont="1" applyFill="1" applyBorder="1" applyAlignment="1">
      <alignment shrinkToFit="1"/>
    </xf>
    <xf numFmtId="0" fontId="1" fillId="4" borderId="14" xfId="0" applyFont="1" applyFill="1" applyBorder="1" applyAlignment="1">
      <alignment horizontal="left" shrinkToFit="1"/>
    </xf>
    <xf numFmtId="0" fontId="5" fillId="6" borderId="5" xfId="0" applyFont="1" applyFill="1" applyBorder="1" applyAlignment="1">
      <alignment horizontal="center" shrinkToFit="1"/>
    </xf>
    <xf numFmtId="168" fontId="5" fillId="6" borderId="2" xfId="0" applyNumberFormat="1" applyFont="1" applyFill="1" applyBorder="1" applyAlignment="1">
      <alignment horizontal="center" shrinkToFit="1"/>
    </xf>
    <xf numFmtId="0" fontId="5" fillId="4" borderId="5" xfId="0" applyFont="1" applyFill="1" applyBorder="1" applyAlignment="1">
      <alignment shrinkToFit="1"/>
    </xf>
    <xf numFmtId="0" fontId="5" fillId="6" borderId="30" xfId="0" applyFont="1" applyFill="1" applyBorder="1" applyAlignment="1">
      <alignment horizontal="center" shrinkToFit="1"/>
    </xf>
    <xf numFmtId="4" fontId="1" fillId="4" borderId="21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shrinkToFit="1"/>
    </xf>
    <xf numFmtId="0" fontId="6" fillId="0" borderId="0" xfId="0" applyFont="1" applyFill="1"/>
    <xf numFmtId="0" fontId="6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/>
    <xf numFmtId="0" fontId="10" fillId="0" borderId="6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65" fontId="7" fillId="0" borderId="50" xfId="0" applyNumberFormat="1" applyFont="1" applyFill="1" applyBorder="1" applyAlignment="1" applyProtection="1">
      <alignment horizontal="center" vertical="center"/>
    </xf>
    <xf numFmtId="4" fontId="7" fillId="0" borderId="50" xfId="0" applyNumberFormat="1" applyFont="1" applyBorder="1" applyAlignment="1">
      <alignment horizontal="center" vertical="center" wrapText="1"/>
    </xf>
    <xf numFmtId="4" fontId="7" fillId="0" borderId="51" xfId="0" applyNumberFormat="1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165" fontId="7" fillId="0" borderId="72" xfId="0" applyNumberFormat="1" applyFont="1" applyFill="1" applyBorder="1" applyAlignment="1" applyProtection="1">
      <alignment horizontal="center" vertical="center"/>
    </xf>
    <xf numFmtId="4" fontId="7" fillId="0" borderId="72" xfId="0" applyNumberFormat="1" applyFont="1" applyBorder="1" applyAlignment="1">
      <alignment horizontal="center" vertical="center" wrapText="1"/>
    </xf>
    <xf numFmtId="0" fontId="6" fillId="2" borderId="73" xfId="0" applyFont="1" applyFill="1" applyBorder="1"/>
    <xf numFmtId="0" fontId="6" fillId="2" borderId="74" xfId="0" applyFont="1" applyFill="1" applyBorder="1"/>
    <xf numFmtId="4" fontId="11" fillId="2" borderId="74" xfId="0" applyNumberFormat="1" applyFont="1" applyFill="1" applyBorder="1"/>
    <xf numFmtId="4" fontId="12" fillId="2" borderId="75" xfId="0" applyNumberFormat="1" applyFont="1" applyFill="1" applyBorder="1"/>
    <xf numFmtId="0" fontId="6" fillId="0" borderId="43" xfId="0" applyFont="1" applyBorder="1" applyAlignment="1">
      <alignment horizontal="right"/>
    </xf>
    <xf numFmtId="0" fontId="6" fillId="0" borderId="44" xfId="0" applyFont="1" applyBorder="1"/>
    <xf numFmtId="4" fontId="6" fillId="0" borderId="44" xfId="0" applyNumberFormat="1" applyFont="1" applyBorder="1"/>
    <xf numFmtId="4" fontId="1" fillId="0" borderId="44" xfId="0" applyNumberFormat="1" applyFont="1" applyFill="1" applyBorder="1"/>
    <xf numFmtId="4" fontId="1" fillId="0" borderId="45" xfId="0" applyNumberFormat="1" applyFont="1" applyFill="1" applyBorder="1"/>
    <xf numFmtId="0" fontId="6" fillId="0" borderId="43" xfId="0" applyFont="1" applyBorder="1"/>
    <xf numFmtId="4" fontId="6" fillId="0" borderId="45" xfId="0" applyNumberFormat="1" applyFont="1" applyBorder="1"/>
    <xf numFmtId="0" fontId="6" fillId="2" borderId="43" xfId="0" applyFont="1" applyFill="1" applyBorder="1"/>
    <xf numFmtId="0" fontId="6" fillId="2" borderId="44" xfId="0" applyFont="1" applyFill="1" applyBorder="1"/>
    <xf numFmtId="4" fontId="11" fillId="2" borderId="44" xfId="0" applyNumberFormat="1" applyFont="1" applyFill="1" applyBorder="1"/>
    <xf numFmtId="4" fontId="12" fillId="2" borderId="45" xfId="0" applyNumberFormat="1" applyFont="1" applyFill="1" applyBorder="1"/>
    <xf numFmtId="0" fontId="6" fillId="0" borderId="43" xfId="0" applyFont="1" applyBorder="1" applyAlignment="1">
      <alignment horizontal="left"/>
    </xf>
    <xf numFmtId="0" fontId="6" fillId="0" borderId="46" xfId="0" applyFont="1" applyBorder="1"/>
    <xf numFmtId="0" fontId="6" fillId="0" borderId="47" xfId="0" applyFont="1" applyBorder="1"/>
    <xf numFmtId="4" fontId="6" fillId="0" borderId="47" xfId="0" applyNumberFormat="1" applyFont="1" applyBorder="1"/>
    <xf numFmtId="4" fontId="1" fillId="0" borderId="47" xfId="0" applyNumberFormat="1" applyFont="1" applyFill="1" applyBorder="1"/>
    <xf numFmtId="4" fontId="1" fillId="0" borderId="48" xfId="0" applyNumberFormat="1" applyFont="1" applyFill="1" applyBorder="1"/>
    <xf numFmtId="0" fontId="6" fillId="0" borderId="0" xfId="0" applyFont="1" applyBorder="1"/>
    <xf numFmtId="4" fontId="6" fillId="0" borderId="0" xfId="0" applyNumberFormat="1" applyFont="1" applyBorder="1"/>
    <xf numFmtId="4" fontId="7" fillId="0" borderId="0" xfId="0" applyNumberFormat="1" applyFont="1"/>
    <xf numFmtId="17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164" fontId="6" fillId="0" borderId="0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165" fontId="12" fillId="2" borderId="0" xfId="0" applyNumberFormat="1" applyFont="1" applyFill="1" applyBorder="1" applyAlignment="1" applyProtection="1">
      <alignment vertical="center"/>
    </xf>
    <xf numFmtId="165" fontId="6" fillId="0" borderId="5" xfId="0" applyNumberFormat="1" applyFont="1" applyFill="1" applyBorder="1" applyAlignment="1" applyProtection="1">
      <alignment horizontal="center" vertical="center"/>
      <protection locked="0"/>
    </xf>
    <xf numFmtId="165" fontId="6" fillId="0" borderId="5" xfId="0" applyNumberFormat="1" applyFont="1" applyFill="1" applyBorder="1" applyAlignment="1" applyProtection="1">
      <alignment horizontal="center" vertical="center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15" fillId="2" borderId="39" xfId="0" applyNumberFormat="1" applyFont="1" applyFill="1" applyBorder="1" applyAlignment="1" applyProtection="1">
      <alignment vertical="center" wrapText="1"/>
    </xf>
    <xf numFmtId="0" fontId="6" fillId="2" borderId="39" xfId="0" applyNumberFormat="1" applyFont="1" applyFill="1" applyBorder="1" applyAlignment="1" applyProtection="1">
      <alignment horizontal="center" vertical="center"/>
    </xf>
    <xf numFmtId="164" fontId="6" fillId="2" borderId="39" xfId="0" applyNumberFormat="1" applyFont="1" applyFill="1" applyBorder="1" applyAlignment="1" applyProtection="1">
      <alignment horizontal="center" vertical="center"/>
    </xf>
    <xf numFmtId="165" fontId="6" fillId="2" borderId="39" xfId="0" applyNumberFormat="1" applyFont="1" applyFill="1" applyBorder="1" applyAlignment="1" applyProtection="1">
      <alignment horizontal="center" vertical="center"/>
      <protection locked="0"/>
    </xf>
    <xf numFmtId="165" fontId="11" fillId="2" borderId="39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11" xfId="0" applyNumberFormat="1" applyFont="1" applyFill="1" applyBorder="1" applyAlignment="1" applyProtection="1">
      <alignment vertical="top"/>
    </xf>
    <xf numFmtId="164" fontId="7" fillId="0" borderId="11" xfId="0" applyNumberFormat="1" applyFont="1" applyFill="1" applyBorder="1" applyAlignment="1" applyProtection="1">
      <alignment vertical="top"/>
    </xf>
    <xf numFmtId="165" fontId="7" fillId="0" borderId="11" xfId="0" applyNumberFormat="1" applyFont="1" applyFill="1" applyBorder="1" applyAlignment="1" applyProtection="1">
      <alignment vertical="top"/>
      <protection locked="0"/>
    </xf>
    <xf numFmtId="165" fontId="7" fillId="0" borderId="11" xfId="0" applyNumberFormat="1" applyFont="1" applyFill="1" applyBorder="1" applyAlignment="1" applyProtection="1">
      <alignment vertical="top"/>
    </xf>
    <xf numFmtId="4" fontId="6" fillId="0" borderId="11" xfId="0" applyNumberFormat="1" applyFont="1" applyBorder="1" applyAlignment="1">
      <alignment vertical="center"/>
    </xf>
    <xf numFmtId="4" fontId="6" fillId="0" borderId="37" xfId="0" applyNumberFormat="1" applyFont="1" applyBorder="1" applyAlignment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/>
    </xf>
    <xf numFmtId="164" fontId="6" fillId="0" borderId="5" xfId="0" applyNumberFormat="1" applyFont="1" applyFill="1" applyBorder="1" applyAlignment="1" applyProtection="1">
      <alignment vertical="center"/>
    </xf>
    <xf numFmtId="165" fontId="6" fillId="0" borderId="5" xfId="0" applyNumberFormat="1" applyFont="1" applyFill="1" applyBorder="1" applyAlignment="1" applyProtection="1">
      <alignment vertical="center"/>
      <protection locked="0"/>
    </xf>
    <xf numFmtId="165" fontId="6" fillId="0" borderId="5" xfId="0" applyNumberFormat="1" applyFont="1" applyFill="1" applyBorder="1" applyAlignment="1" applyProtection="1">
      <alignment vertical="center"/>
    </xf>
    <xf numFmtId="4" fontId="6" fillId="0" borderId="5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7" fillId="3" borderId="4" xfId="0" applyNumberFormat="1" applyFont="1" applyFill="1" applyBorder="1" applyAlignment="1" applyProtection="1">
      <alignment vertical="center"/>
    </xf>
    <xf numFmtId="0" fontId="7" fillId="3" borderId="5" xfId="0" applyNumberFormat="1" applyFont="1" applyFill="1" applyBorder="1" applyAlignment="1" applyProtection="1">
      <alignment horizontal="center" vertical="center"/>
    </xf>
    <xf numFmtId="0" fontId="7" fillId="3" borderId="5" xfId="0" applyNumberFormat="1" applyFont="1" applyFill="1" applyBorder="1" applyAlignment="1" applyProtection="1">
      <alignment vertical="center" wrapText="1"/>
    </xf>
    <xf numFmtId="0" fontId="7" fillId="3" borderId="5" xfId="0" applyNumberFormat="1" applyFont="1" applyFill="1" applyBorder="1" applyAlignment="1" applyProtection="1">
      <alignment vertical="center"/>
    </xf>
    <xf numFmtId="164" fontId="7" fillId="3" borderId="5" xfId="0" applyNumberFormat="1" applyFont="1" applyFill="1" applyBorder="1" applyAlignment="1" applyProtection="1">
      <alignment vertical="center"/>
    </xf>
    <xf numFmtId="165" fontId="7" fillId="3" borderId="5" xfId="0" applyNumberFormat="1" applyFont="1" applyFill="1" applyBorder="1" applyAlignment="1" applyProtection="1">
      <alignment vertical="center"/>
      <protection locked="0"/>
    </xf>
    <xf numFmtId="165" fontId="7" fillId="3" borderId="5" xfId="0" applyNumberFormat="1" applyFont="1" applyFill="1" applyBorder="1" applyAlignment="1" applyProtection="1">
      <alignment vertical="center"/>
    </xf>
    <xf numFmtId="165" fontId="7" fillId="3" borderId="6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top"/>
    </xf>
    <xf numFmtId="0" fontId="6" fillId="0" borderId="5" xfId="0" applyNumberFormat="1" applyFont="1" applyFill="1" applyBorder="1" applyAlignment="1" applyProtection="1">
      <alignment vertical="top"/>
    </xf>
    <xf numFmtId="0" fontId="6" fillId="0" borderId="5" xfId="0" applyNumberFormat="1" applyFont="1" applyFill="1" applyBorder="1" applyAlignment="1" applyProtection="1">
      <alignment vertical="top" wrapText="1"/>
    </xf>
    <xf numFmtId="164" fontId="6" fillId="0" borderId="5" xfId="0" applyNumberFormat="1" applyFont="1" applyFill="1" applyBorder="1" applyAlignment="1" applyProtection="1">
      <alignment vertical="top"/>
    </xf>
    <xf numFmtId="165" fontId="6" fillId="0" borderId="5" xfId="0" applyNumberFormat="1" applyFont="1" applyFill="1" applyBorder="1" applyAlignment="1" applyProtection="1">
      <alignment vertical="top"/>
      <protection locked="0"/>
    </xf>
    <xf numFmtId="165" fontId="6" fillId="0" borderId="5" xfId="0" applyNumberFormat="1" applyFont="1" applyFill="1" applyBorder="1" applyAlignment="1" applyProtection="1">
      <alignment vertical="top"/>
    </xf>
    <xf numFmtId="0" fontId="7" fillId="0" borderId="4" xfId="0" applyNumberFormat="1" applyFont="1" applyFill="1" applyBorder="1" applyAlignment="1" applyProtection="1">
      <alignment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5" xfId="0" applyNumberFormat="1" applyFont="1" applyFill="1" applyBorder="1" applyAlignment="1" applyProtection="1">
      <alignment vertical="top"/>
    </xf>
    <xf numFmtId="164" fontId="7" fillId="0" borderId="5" xfId="0" applyNumberFormat="1" applyFont="1" applyFill="1" applyBorder="1" applyAlignment="1" applyProtection="1">
      <alignment vertical="top"/>
    </xf>
    <xf numFmtId="165" fontId="7" fillId="0" borderId="5" xfId="0" applyNumberFormat="1" applyFont="1" applyFill="1" applyBorder="1" applyAlignment="1" applyProtection="1">
      <alignment vertical="top"/>
      <protection locked="0"/>
    </xf>
    <xf numFmtId="165" fontId="7" fillId="0" borderId="5" xfId="0" applyNumberFormat="1" applyFont="1" applyFill="1" applyBorder="1" applyAlignment="1" applyProtection="1">
      <alignment vertical="top"/>
    </xf>
    <xf numFmtId="0" fontId="7" fillId="3" borderId="7" xfId="0" applyNumberFormat="1" applyFont="1" applyFill="1" applyBorder="1" applyAlignment="1" applyProtection="1">
      <alignment vertical="center"/>
    </xf>
    <xf numFmtId="0" fontId="7" fillId="3" borderId="8" xfId="0" applyNumberFormat="1" applyFont="1" applyFill="1" applyBorder="1" applyAlignment="1" applyProtection="1">
      <alignment horizontal="center" vertical="center"/>
    </xf>
    <xf numFmtId="0" fontId="7" fillId="3" borderId="8" xfId="0" applyNumberFormat="1" applyFont="1" applyFill="1" applyBorder="1" applyAlignment="1" applyProtection="1">
      <alignment vertical="center" wrapText="1"/>
    </xf>
    <xf numFmtId="0" fontId="7" fillId="3" borderId="8" xfId="0" applyNumberFormat="1" applyFont="1" applyFill="1" applyBorder="1" applyAlignment="1" applyProtection="1">
      <alignment vertical="center"/>
    </xf>
    <xf numFmtId="164" fontId="7" fillId="3" borderId="8" xfId="0" applyNumberFormat="1" applyFont="1" applyFill="1" applyBorder="1" applyAlignment="1" applyProtection="1">
      <alignment vertical="center"/>
    </xf>
    <xf numFmtId="165" fontId="7" fillId="3" borderId="8" xfId="0" applyNumberFormat="1" applyFont="1" applyFill="1" applyBorder="1" applyAlignment="1" applyProtection="1">
      <alignment vertical="center"/>
      <protection locked="0"/>
    </xf>
    <xf numFmtId="165" fontId="7" fillId="3" borderId="8" xfId="0" applyNumberFormat="1" applyFont="1" applyFill="1" applyBorder="1" applyAlignment="1" applyProtection="1">
      <alignment vertical="center"/>
    </xf>
    <xf numFmtId="165" fontId="7" fillId="3" borderId="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/>
    </xf>
    <xf numFmtId="0" fontId="6" fillId="0" borderId="40" xfId="0" applyNumberFormat="1" applyFont="1" applyFill="1" applyBorder="1" applyAlignment="1" applyProtection="1">
      <alignment vertical="center" wrapText="1"/>
    </xf>
    <xf numFmtId="164" fontId="6" fillId="0" borderId="40" xfId="0" applyNumberFormat="1" applyFont="1" applyFill="1" applyBorder="1" applyAlignment="1" applyProtection="1">
      <alignment vertical="center"/>
    </xf>
    <xf numFmtId="165" fontId="6" fillId="0" borderId="40" xfId="0" applyNumberFormat="1" applyFont="1" applyFill="1" applyBorder="1" applyAlignment="1" applyProtection="1">
      <alignment vertical="center"/>
      <protection locked="0"/>
    </xf>
    <xf numFmtId="165" fontId="6" fillId="0" borderId="40" xfId="0" applyNumberFormat="1" applyFont="1" applyFill="1" applyBorder="1" applyAlignment="1" applyProtection="1">
      <alignment vertical="center"/>
    </xf>
    <xf numFmtId="4" fontId="6" fillId="0" borderId="40" xfId="0" applyNumberFormat="1" applyFont="1" applyBorder="1" applyAlignment="1">
      <alignment vertical="center"/>
    </xf>
    <xf numFmtId="0" fontId="7" fillId="3" borderId="52" xfId="0" applyNumberFormat="1" applyFont="1" applyFill="1" applyBorder="1" applyAlignment="1" applyProtection="1">
      <alignment vertical="center"/>
    </xf>
    <xf numFmtId="0" fontId="7" fillId="3" borderId="10" xfId="0" applyNumberFormat="1" applyFont="1" applyFill="1" applyBorder="1" applyAlignment="1" applyProtection="1">
      <alignment horizontal="center" vertical="center"/>
    </xf>
    <xf numFmtId="0" fontId="7" fillId="3" borderId="10" xfId="0" applyNumberFormat="1" applyFont="1" applyFill="1" applyBorder="1" applyAlignment="1" applyProtection="1">
      <alignment vertical="center" wrapText="1"/>
    </xf>
    <xf numFmtId="0" fontId="7" fillId="3" borderId="10" xfId="0" applyNumberFormat="1" applyFont="1" applyFill="1" applyBorder="1" applyAlignment="1" applyProtection="1">
      <alignment vertical="center"/>
    </xf>
    <xf numFmtId="164" fontId="7" fillId="3" borderId="10" xfId="0" applyNumberFormat="1" applyFont="1" applyFill="1" applyBorder="1" applyAlignment="1" applyProtection="1">
      <alignment vertical="center"/>
    </xf>
    <xf numFmtId="165" fontId="7" fillId="3" borderId="10" xfId="0" applyNumberFormat="1" applyFont="1" applyFill="1" applyBorder="1" applyAlignment="1" applyProtection="1">
      <alignment vertical="center"/>
      <protection locked="0"/>
    </xf>
    <xf numFmtId="165" fontId="7" fillId="3" borderId="10" xfId="0" applyNumberFormat="1" applyFont="1" applyFill="1" applyBorder="1" applyAlignment="1" applyProtection="1">
      <alignment vertical="center"/>
    </xf>
    <xf numFmtId="4" fontId="6" fillId="0" borderId="0" xfId="0" applyNumberFormat="1" applyFont="1" applyFill="1" applyBorder="1" applyAlignment="1">
      <alignment vertical="center"/>
    </xf>
    <xf numFmtId="17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right" vertical="center" wrapText="1"/>
    </xf>
    <xf numFmtId="3" fontId="21" fillId="0" borderId="5" xfId="0" applyNumberFormat="1" applyFont="1" applyBorder="1" applyAlignment="1">
      <alignment horizontal="righ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center" vertical="center"/>
    </xf>
    <xf numFmtId="1" fontId="21" fillId="0" borderId="5" xfId="0" applyNumberFormat="1" applyFont="1" applyFill="1" applyBorder="1" applyAlignment="1">
      <alignment horizontal="right" vertical="center" wrapText="1"/>
    </xf>
    <xf numFmtId="3" fontId="21" fillId="0" borderId="5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Alignment="1">
      <alignment vertical="center"/>
    </xf>
    <xf numFmtId="49" fontId="21" fillId="0" borderId="5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right" vertical="center" wrapText="1"/>
    </xf>
    <xf numFmtId="0" fontId="28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right" vertical="center" wrapText="1"/>
    </xf>
    <xf numFmtId="0" fontId="6" fillId="0" borderId="38" xfId="0" applyFont="1" applyBorder="1"/>
    <xf numFmtId="0" fontId="6" fillId="0" borderId="70" xfId="0" applyFont="1" applyBorder="1"/>
    <xf numFmtId="0" fontId="20" fillId="0" borderId="39" xfId="0" applyFont="1" applyBorder="1" applyAlignment="1">
      <alignment horizontal="left" vertical="center" wrapText="1" indent="1"/>
    </xf>
    <xf numFmtId="0" fontId="6" fillId="0" borderId="39" xfId="0" applyFont="1" applyBorder="1"/>
    <xf numFmtId="0" fontId="6" fillId="0" borderId="39" xfId="0" applyFont="1" applyFill="1" applyBorder="1"/>
    <xf numFmtId="0" fontId="28" fillId="0" borderId="39" xfId="0" applyFont="1" applyBorder="1" applyAlignment="1">
      <alignment horizontal="right" vertical="center" wrapText="1"/>
    </xf>
    <xf numFmtId="3" fontId="28" fillId="0" borderId="39" xfId="0" applyNumberFormat="1" applyFont="1" applyBorder="1" applyAlignment="1">
      <alignment horizontal="right" vertical="center" wrapText="1"/>
    </xf>
    <xf numFmtId="3" fontId="29" fillId="0" borderId="71" xfId="0" applyNumberFormat="1" applyFont="1" applyBorder="1" applyAlignment="1">
      <alignment horizontal="right" vertical="center" wrapText="1"/>
    </xf>
    <xf numFmtId="0" fontId="6" fillId="0" borderId="61" xfId="0" applyFont="1" applyBorder="1"/>
    <xf numFmtId="0" fontId="6" fillId="0" borderId="55" xfId="0" applyFont="1" applyBorder="1"/>
    <xf numFmtId="0" fontId="6" fillId="0" borderId="56" xfId="0" applyFont="1" applyBorder="1"/>
    <xf numFmtId="0" fontId="6" fillId="0" borderId="62" xfId="0" applyFont="1" applyBorder="1"/>
    <xf numFmtId="0" fontId="31" fillId="0" borderId="55" xfId="0" applyFont="1" applyBorder="1"/>
    <xf numFmtId="0" fontId="31" fillId="0" borderId="57" xfId="0" applyFont="1" applyBorder="1"/>
    <xf numFmtId="0" fontId="6" fillId="0" borderId="60" xfId="0" applyFont="1" applyBorder="1"/>
    <xf numFmtId="0" fontId="6" fillId="0" borderId="58" xfId="0" applyFont="1" applyBorder="1"/>
    <xf numFmtId="0" fontId="6" fillId="0" borderId="63" xfId="0" applyFont="1" applyBorder="1"/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41" xfId="0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0" fontId="6" fillId="0" borderId="42" xfId="0" applyNumberFormat="1" applyFont="1" applyFill="1" applyBorder="1" applyAlignment="1" applyProtection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4" fontId="6" fillId="0" borderId="74" xfId="0" applyNumberFormat="1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0" fontId="6" fillId="0" borderId="44" xfId="0" applyNumberFormat="1" applyFont="1" applyFill="1" applyBorder="1" applyAlignment="1" applyProtection="1">
      <alignment horizontal="left" vertical="center" wrapText="1"/>
    </xf>
    <xf numFmtId="0" fontId="6" fillId="0" borderId="44" xfId="0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49" fontId="6" fillId="0" borderId="47" xfId="0" applyNumberFormat="1" applyFont="1" applyBorder="1" applyAlignment="1">
      <alignment horizontal="center" vertical="center"/>
    </xf>
    <xf numFmtId="0" fontId="30" fillId="0" borderId="47" xfId="0" applyFont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4" fontId="30" fillId="0" borderId="47" xfId="0" applyNumberFormat="1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49" fontId="6" fillId="0" borderId="0" xfId="0" applyNumberFormat="1" applyFont="1"/>
    <xf numFmtId="0" fontId="2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right" vertical="center"/>
    </xf>
    <xf numFmtId="0" fontId="21" fillId="0" borderId="60" xfId="0" applyFont="1" applyBorder="1" applyAlignment="1">
      <alignment horizontal="left" vertical="center"/>
    </xf>
    <xf numFmtId="0" fontId="1" fillId="0" borderId="60" xfId="0" applyFont="1" applyBorder="1" applyAlignment="1">
      <alignment vertical="center"/>
    </xf>
    <xf numFmtId="0" fontId="21" fillId="0" borderId="60" xfId="0" applyFont="1" applyBorder="1" applyAlignment="1">
      <alignment horizontal="center" vertical="center"/>
    </xf>
    <xf numFmtId="2" fontId="21" fillId="0" borderId="60" xfId="0" applyNumberFormat="1" applyFont="1" applyBorder="1" applyAlignment="1">
      <alignment horizontal="right" vertical="center"/>
    </xf>
    <xf numFmtId="0" fontId="6" fillId="0" borderId="60" xfId="0" applyFont="1" applyBorder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14" fontId="3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0" xfId="0" applyFont="1" applyBorder="1" applyAlignment="1">
      <alignment horizontal="center" vertical="center"/>
    </xf>
    <xf numFmtId="4" fontId="35" fillId="0" borderId="6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3" fontId="21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3" fontId="5" fillId="0" borderId="0" xfId="0" applyNumberFormat="1" applyFont="1" applyAlignment="1">
      <alignment horizontal="right" vertical="center"/>
    </xf>
    <xf numFmtId="0" fontId="8" fillId="5" borderId="15" xfId="0" applyFont="1" applyFill="1" applyBorder="1" applyAlignment="1">
      <alignment horizontal="center" vertical="center" shrinkToFit="1"/>
    </xf>
    <xf numFmtId="0" fontId="5" fillId="5" borderId="28" xfId="0" applyFont="1" applyFill="1" applyBorder="1" applyAlignment="1">
      <alignment horizontal="center" shrinkToFit="1"/>
    </xf>
    <xf numFmtId="172" fontId="9" fillId="6" borderId="13" xfId="0" applyNumberFormat="1" applyFont="1" applyFill="1" applyBorder="1" applyAlignment="1">
      <alignment horizontal="center" vertical="center" shrinkToFit="1"/>
    </xf>
    <xf numFmtId="0" fontId="5" fillId="6" borderId="29" xfId="0" applyFont="1" applyFill="1" applyBorder="1" applyAlignment="1">
      <alignment horizontal="center" shrinkToFit="1"/>
    </xf>
    <xf numFmtId="0" fontId="1" fillId="4" borderId="5" xfId="0" applyFont="1" applyFill="1" applyBorder="1" applyAlignment="1">
      <alignment shrinkToFit="1"/>
    </xf>
    <xf numFmtId="166" fontId="1" fillId="4" borderId="10" xfId="0" applyNumberFormat="1" applyFont="1" applyFill="1" applyBorder="1" applyAlignment="1">
      <alignment horizontal="center" shrinkToFit="1"/>
    </xf>
    <xf numFmtId="166" fontId="1" fillId="4" borderId="21" xfId="0" applyNumberFormat="1" applyFont="1" applyFill="1" applyBorder="1" applyAlignment="1">
      <alignment horizontal="center" shrinkToFit="1"/>
    </xf>
    <xf numFmtId="169" fontId="1" fillId="4" borderId="5" xfId="0" applyNumberFormat="1" applyFont="1" applyFill="1" applyBorder="1" applyAlignment="1">
      <alignment horizontal="center" shrinkToFit="1"/>
    </xf>
    <xf numFmtId="0" fontId="5" fillId="5" borderId="15" xfId="0" applyFont="1" applyFill="1" applyBorder="1" applyAlignment="1">
      <alignment horizontal="center" shrinkToFit="1"/>
    </xf>
    <xf numFmtId="0" fontId="5" fillId="6" borderId="2" xfId="0" applyFont="1" applyFill="1" applyBorder="1" applyAlignment="1">
      <alignment horizontal="left" vertical="center" shrinkToFit="1"/>
    </xf>
    <xf numFmtId="170" fontId="5" fillId="6" borderId="24" xfId="0" applyNumberFormat="1" applyFont="1" applyFill="1" applyBorder="1" applyAlignment="1">
      <alignment horizontal="center" vertical="center" shrinkToFit="1"/>
    </xf>
    <xf numFmtId="170" fontId="5" fillId="6" borderId="25" xfId="0" applyNumberFormat="1" applyFont="1" applyFill="1" applyBorder="1" applyAlignment="1">
      <alignment horizontal="center" vertical="center" shrinkToFit="1"/>
    </xf>
    <xf numFmtId="170" fontId="5" fillId="6" borderId="26" xfId="0" applyNumberFormat="1" applyFont="1" applyFill="1" applyBorder="1" applyAlignment="1">
      <alignment horizontal="center" vertical="center" shrinkToFit="1"/>
    </xf>
    <xf numFmtId="170" fontId="5" fillId="6" borderId="27" xfId="0" applyNumberFormat="1" applyFont="1" applyFill="1" applyBorder="1" applyAlignment="1">
      <alignment horizontal="center" vertical="center" shrinkToFit="1"/>
    </xf>
    <xf numFmtId="170" fontId="7" fillId="6" borderId="3" xfId="0" applyNumberFormat="1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171" fontId="5" fillId="6" borderId="5" xfId="0" applyNumberFormat="1" applyFont="1" applyFill="1" applyBorder="1" applyAlignment="1">
      <alignment horizontal="center" vertical="center" shrinkToFit="1"/>
    </xf>
    <xf numFmtId="166" fontId="1" fillId="4" borderId="5" xfId="0" applyNumberFormat="1" applyFont="1" applyFill="1" applyBorder="1" applyAlignment="1">
      <alignment horizontal="center" shrinkToFit="1"/>
    </xf>
    <xf numFmtId="169" fontId="6" fillId="4" borderId="5" xfId="0" applyNumberFormat="1" applyFont="1" applyFill="1" applyBorder="1" applyAlignment="1">
      <alignment horizontal="center" shrinkToFit="1"/>
    </xf>
    <xf numFmtId="0" fontId="5" fillId="5" borderId="5" xfId="0" applyFont="1" applyFill="1" applyBorder="1" applyAlignment="1">
      <alignment horizontal="center" shrinkToFit="1"/>
    </xf>
    <xf numFmtId="2" fontId="5" fillId="6" borderId="2" xfId="0" applyNumberFormat="1" applyFont="1" applyFill="1" applyBorder="1" applyAlignment="1">
      <alignment horizontal="center" shrinkToFit="1"/>
    </xf>
    <xf numFmtId="4" fontId="5" fillId="6" borderId="3" xfId="0" applyNumberFormat="1" applyFont="1" applyFill="1" applyBorder="1" applyAlignment="1">
      <alignment horizontal="center" shrinkToFit="1"/>
    </xf>
    <xf numFmtId="0" fontId="5" fillId="6" borderId="5" xfId="0" applyFont="1" applyFill="1" applyBorder="1" applyAlignment="1">
      <alignment horizontal="center" shrinkToFit="1"/>
    </xf>
    <xf numFmtId="4" fontId="5" fillId="6" borderId="5" xfId="0" applyNumberFormat="1" applyFont="1" applyFill="1" applyBorder="1" applyAlignment="1">
      <alignment horizontal="center" shrinkToFit="1"/>
    </xf>
    <xf numFmtId="0" fontId="5" fillId="4" borderId="2" xfId="0" applyFont="1" applyFill="1" applyBorder="1" applyAlignment="1">
      <alignment shrinkToFit="1"/>
    </xf>
    <xf numFmtId="166" fontId="5" fillId="4" borderId="23" xfId="0" applyNumberFormat="1" applyFont="1" applyFill="1" applyBorder="1" applyAlignment="1">
      <alignment shrinkToFit="1"/>
    </xf>
    <xf numFmtId="166" fontId="5" fillId="6" borderId="23" xfId="0" applyNumberFormat="1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vertical="center" shrinkToFit="1"/>
    </xf>
    <xf numFmtId="169" fontId="5" fillId="6" borderId="5" xfId="0" applyNumberFormat="1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shrinkToFit="1"/>
    </xf>
    <xf numFmtId="0" fontId="6" fillId="0" borderId="0" xfId="0" applyFont="1" applyAlignment="1">
      <alignment shrinkToFit="1"/>
    </xf>
    <xf numFmtId="0" fontId="6" fillId="0" borderId="13" xfId="0" applyFont="1" applyBorder="1" applyAlignment="1">
      <alignment shrinkToFit="1"/>
    </xf>
    <xf numFmtId="166" fontId="7" fillId="4" borderId="22" xfId="0" applyNumberFormat="1" applyFont="1" applyFill="1" applyBorder="1" applyAlignment="1">
      <alignment shrinkToFit="1"/>
    </xf>
    <xf numFmtId="0" fontId="5" fillId="5" borderId="17" xfId="0" applyFont="1" applyFill="1" applyBorder="1" applyAlignment="1">
      <alignment horizontal="center" shrinkToFit="1"/>
    </xf>
    <xf numFmtId="0" fontId="5" fillId="6" borderId="18" xfId="0" applyFont="1" applyFill="1" applyBorder="1" applyAlignment="1">
      <alignment horizontal="center" shrinkToFit="1"/>
    </xf>
    <xf numFmtId="0" fontId="5" fillId="6" borderId="19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shrinkToFit="1"/>
    </xf>
    <xf numFmtId="14" fontId="1" fillId="4" borderId="5" xfId="0" applyNumberFormat="1" applyFont="1" applyFill="1" applyBorder="1" applyAlignment="1">
      <alignment shrinkToFit="1"/>
    </xf>
    <xf numFmtId="49" fontId="1" fillId="4" borderId="5" xfId="0" applyNumberFormat="1" applyFont="1" applyFill="1" applyBorder="1" applyAlignment="1">
      <alignment shrinkToFit="1"/>
    </xf>
    <xf numFmtId="0" fontId="6" fillId="4" borderId="5" xfId="0" applyFont="1" applyFill="1" applyBorder="1" applyAlignment="1">
      <alignment shrinkToFit="1"/>
    </xf>
    <xf numFmtId="0" fontId="2" fillId="4" borderId="0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left" vertical="center" shrinkToFit="1"/>
    </xf>
    <xf numFmtId="49" fontId="6" fillId="4" borderId="5" xfId="0" applyNumberFormat="1" applyFont="1" applyFill="1" applyBorder="1" applyAlignment="1">
      <alignment shrinkToFit="1"/>
    </xf>
    <xf numFmtId="0" fontId="7" fillId="0" borderId="0" xfId="0" applyFont="1" applyAlignment="1">
      <alignment horizontal="center"/>
    </xf>
    <xf numFmtId="0" fontId="6" fillId="2" borderId="38" xfId="0" applyNumberFormat="1" applyFont="1" applyFill="1" applyBorder="1" applyAlignment="1" applyProtection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5" fontId="13" fillId="0" borderId="0" xfId="0" applyNumberFormat="1" applyFont="1" applyFill="1" applyBorder="1" applyAlignment="1" applyProtection="1">
      <alignment horizontal="center" vertical="center"/>
      <protection locked="0"/>
    </xf>
    <xf numFmtId="165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/>
    </xf>
    <xf numFmtId="0" fontId="6" fillId="0" borderId="32" xfId="0" applyNumberFormat="1" applyFont="1" applyFill="1" applyBorder="1" applyAlignment="1" applyProtection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34" xfId="0" applyNumberFormat="1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NumberFormat="1" applyFont="1" applyFill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6" fillId="0" borderId="34" xfId="0" applyNumberFormat="1" applyFont="1" applyFill="1" applyBorder="1" applyAlignment="1" applyProtection="1">
      <alignment horizontal="center" vertical="center" wrapText="1"/>
    </xf>
    <xf numFmtId="0" fontId="6" fillId="0" borderId="35" xfId="0" applyNumberFormat="1" applyFont="1" applyFill="1" applyBorder="1" applyAlignment="1" applyProtection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49" fontId="6" fillId="0" borderId="64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30" fillId="0" borderId="53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0" fillId="0" borderId="5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1">
    <cellStyle name="normální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zoomScale="90" zoomScaleNormal="90" workbookViewId="0">
      <selection sqref="A1:XFD1048576"/>
    </sheetView>
  </sheetViews>
  <sheetFormatPr defaultRowHeight="12.75"/>
  <cols>
    <col min="1" max="1" width="2.7109375" style="39" customWidth="1"/>
    <col min="2" max="2" width="9.140625" style="4"/>
    <col min="3" max="5" width="12.7109375" style="4" customWidth="1"/>
    <col min="6" max="10" width="9.140625" style="4"/>
    <col min="11" max="13" width="12.7109375" style="4" customWidth="1"/>
    <col min="14" max="14" width="9.140625" style="4"/>
    <col min="15" max="15" width="2.7109375" style="4" customWidth="1"/>
    <col min="16" max="16384" width="9.140625" style="4"/>
  </cols>
  <sheetData>
    <row r="1" spans="1:15" ht="9.9499999999999993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8.75">
      <c r="A2" s="5"/>
      <c r="B2" s="310" t="s">
        <v>490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6"/>
    </row>
    <row r="3" spans="1:15" ht="19.5" thickBot="1">
      <c r="A3" s="5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6"/>
    </row>
    <row r="4" spans="1:15" ht="13.5" thickBot="1">
      <c r="A4" s="5"/>
      <c r="B4" s="7" t="s">
        <v>17</v>
      </c>
      <c r="C4" s="311" t="str">
        <f>Polozky_stavebni_cast!C3</f>
        <v>Rekonstrukce dílen a garáží CM Chotěboř</v>
      </c>
      <c r="D4" s="311"/>
      <c r="E4" s="311"/>
      <c r="F4" s="311"/>
      <c r="G4" s="311"/>
      <c r="H4" s="311"/>
      <c r="I4" s="8" t="s">
        <v>18</v>
      </c>
      <c r="J4" s="311" t="s">
        <v>479</v>
      </c>
      <c r="K4" s="311"/>
      <c r="L4" s="311"/>
      <c r="M4" s="311"/>
      <c r="N4" s="311"/>
      <c r="O4" s="9"/>
    </row>
    <row r="5" spans="1:15">
      <c r="A5" s="5"/>
      <c r="B5" s="10"/>
      <c r="C5" s="10"/>
      <c r="D5" s="10"/>
      <c r="E5" s="10"/>
      <c r="F5" s="1"/>
      <c r="G5" s="1"/>
      <c r="H5" s="1"/>
      <c r="I5" s="1"/>
      <c r="J5" s="1"/>
      <c r="K5" s="1"/>
      <c r="L5" s="1"/>
      <c r="M5" s="1"/>
      <c r="N5" s="1"/>
      <c r="O5" s="11"/>
    </row>
    <row r="6" spans="1:15">
      <c r="A6" s="5"/>
      <c r="B6" s="274" t="s">
        <v>19</v>
      </c>
      <c r="C6" s="274"/>
      <c r="D6" s="312"/>
      <c r="E6" s="308"/>
      <c r="F6" s="12" t="s">
        <v>20</v>
      </c>
      <c r="G6" s="309" t="s">
        <v>480</v>
      </c>
      <c r="H6" s="274"/>
      <c r="I6" s="274"/>
      <c r="J6" s="274"/>
      <c r="K6" s="274"/>
      <c r="L6" s="274"/>
      <c r="M6" s="274"/>
      <c r="N6" s="274"/>
      <c r="O6" s="11"/>
    </row>
    <row r="7" spans="1:15">
      <c r="A7" s="5"/>
      <c r="B7" s="274" t="s">
        <v>21</v>
      </c>
      <c r="C7" s="274"/>
      <c r="D7" s="308"/>
      <c r="E7" s="308"/>
      <c r="F7" s="12" t="s">
        <v>22</v>
      </c>
      <c r="G7" s="309" t="s">
        <v>27</v>
      </c>
      <c r="H7" s="309"/>
      <c r="I7" s="309"/>
      <c r="J7" s="309"/>
      <c r="K7" s="309"/>
      <c r="L7" s="309"/>
      <c r="M7" s="309"/>
      <c r="N7" s="309"/>
      <c r="O7" s="11"/>
    </row>
    <row r="8" spans="1:15">
      <c r="A8" s="5"/>
      <c r="B8" s="274" t="s">
        <v>23</v>
      </c>
      <c r="C8" s="274"/>
      <c r="D8" s="308"/>
      <c r="E8" s="308"/>
      <c r="F8" s="12" t="s">
        <v>24</v>
      </c>
      <c r="G8" s="309"/>
      <c r="H8" s="309"/>
      <c r="I8" s="309"/>
      <c r="J8" s="309"/>
      <c r="K8" s="309"/>
      <c r="L8" s="309"/>
      <c r="M8" s="309"/>
      <c r="N8" s="309"/>
      <c r="O8" s="11"/>
    </row>
    <row r="9" spans="1:15">
      <c r="A9" s="5"/>
      <c r="B9" s="274" t="s">
        <v>25</v>
      </c>
      <c r="C9" s="274"/>
      <c r="D9" s="308"/>
      <c r="E9" s="308"/>
      <c r="F9" s="12" t="s">
        <v>26</v>
      </c>
      <c r="G9" s="309" t="s">
        <v>27</v>
      </c>
      <c r="H9" s="309"/>
      <c r="I9" s="309"/>
      <c r="J9" s="309"/>
      <c r="K9" s="309"/>
      <c r="L9" s="309"/>
      <c r="M9" s="309"/>
      <c r="N9" s="309"/>
      <c r="O9" s="11"/>
    </row>
    <row r="10" spans="1:15">
      <c r="A10" s="5"/>
      <c r="B10" s="274" t="s">
        <v>28</v>
      </c>
      <c r="C10" s="274"/>
      <c r="D10" s="274"/>
      <c r="E10" s="274"/>
      <c r="F10" s="12" t="s">
        <v>29</v>
      </c>
      <c r="G10" s="309" t="s">
        <v>30</v>
      </c>
      <c r="H10" s="309"/>
      <c r="I10" s="309"/>
      <c r="J10" s="309"/>
      <c r="K10" s="309"/>
      <c r="L10" s="309"/>
      <c r="M10" s="309"/>
      <c r="N10" s="309"/>
      <c r="O10" s="11"/>
    </row>
    <row r="11" spans="1:15">
      <c r="A11" s="5"/>
      <c r="B11" s="274" t="s">
        <v>31</v>
      </c>
      <c r="C11" s="274"/>
      <c r="D11" s="307">
        <v>42063</v>
      </c>
      <c r="E11" s="274"/>
      <c r="F11" s="12"/>
      <c r="G11" s="274"/>
      <c r="H11" s="274"/>
      <c r="I11" s="274"/>
      <c r="J11" s="274"/>
      <c r="K11" s="274"/>
      <c r="L11" s="274"/>
      <c r="M11" s="274"/>
      <c r="N11" s="274"/>
      <c r="O11" s="11"/>
    </row>
    <row r="12" spans="1:15" ht="13.5" thickBot="1">
      <c r="A12" s="5"/>
      <c r="B12" s="274"/>
      <c r="C12" s="274"/>
      <c r="D12" s="274"/>
      <c r="E12" s="274"/>
      <c r="F12" s="12"/>
      <c r="G12" s="274"/>
      <c r="H12" s="274"/>
      <c r="I12" s="274"/>
      <c r="J12" s="274"/>
      <c r="K12" s="274"/>
      <c r="L12" s="274"/>
      <c r="M12" s="274"/>
      <c r="N12" s="274"/>
      <c r="O12" s="11"/>
    </row>
    <row r="13" spans="1:15" ht="13.5" thickBot="1">
      <c r="A13" s="5"/>
      <c r="B13" s="278" t="s">
        <v>32</v>
      </c>
      <c r="C13" s="278"/>
      <c r="D13" s="278"/>
      <c r="E13" s="278"/>
      <c r="F13" s="278"/>
      <c r="G13" s="303" t="s">
        <v>33</v>
      </c>
      <c r="H13" s="303"/>
      <c r="I13" s="303"/>
      <c r="J13" s="303"/>
      <c r="K13" s="303"/>
      <c r="L13" s="278" t="s">
        <v>34</v>
      </c>
      <c r="M13" s="278"/>
      <c r="N13" s="278"/>
      <c r="O13" s="11"/>
    </row>
    <row r="14" spans="1:15">
      <c r="A14" s="5"/>
      <c r="B14" s="13" t="s">
        <v>35</v>
      </c>
      <c r="C14" s="14" t="s">
        <v>36</v>
      </c>
      <c r="D14" s="14" t="s">
        <v>37</v>
      </c>
      <c r="E14" s="15" t="s">
        <v>38</v>
      </c>
      <c r="F14" s="16" t="s">
        <v>39</v>
      </c>
      <c r="G14" s="304" t="s">
        <v>40</v>
      </c>
      <c r="H14" s="305"/>
      <c r="I14" s="305"/>
      <c r="J14" s="17" t="s">
        <v>41</v>
      </c>
      <c r="K14" s="18" t="s">
        <v>42</v>
      </c>
      <c r="L14" s="11"/>
      <c r="M14" s="1"/>
      <c r="N14" s="1"/>
      <c r="O14" s="11"/>
    </row>
    <row r="15" spans="1:15">
      <c r="A15" s="5"/>
      <c r="B15" s="19" t="s">
        <v>43</v>
      </c>
      <c r="C15" s="20"/>
      <c r="D15" s="20">
        <f>Polozky_stavebni_cast!G7</f>
        <v>0</v>
      </c>
      <c r="E15" s="20"/>
      <c r="F15" s="21"/>
      <c r="G15" s="306"/>
      <c r="H15" s="306"/>
      <c r="I15" s="306"/>
      <c r="J15" s="22"/>
      <c r="K15" s="23"/>
      <c r="L15" s="299" t="s">
        <v>30</v>
      </c>
      <c r="M15" s="300"/>
      <c r="N15" s="301"/>
      <c r="O15" s="11"/>
    </row>
    <row r="16" spans="1:15">
      <c r="A16" s="5"/>
      <c r="B16" s="19" t="s">
        <v>75</v>
      </c>
      <c r="C16" s="20"/>
      <c r="D16" s="20">
        <f>Polozky_stavebni_cast!G84</f>
        <v>0</v>
      </c>
      <c r="E16" s="20"/>
      <c r="F16" s="21"/>
      <c r="G16" s="274"/>
      <c r="H16" s="274"/>
      <c r="I16" s="274"/>
      <c r="J16" s="24"/>
      <c r="K16" s="25"/>
      <c r="M16" s="1"/>
      <c r="N16" s="1"/>
      <c r="O16" s="11"/>
    </row>
    <row r="17" spans="1:15">
      <c r="A17" s="5"/>
      <c r="B17" s="19" t="s">
        <v>76</v>
      </c>
      <c r="C17" s="20"/>
      <c r="D17" s="20">
        <f>Polozky_stavebni_cast!G253</f>
        <v>0</v>
      </c>
      <c r="E17" s="20"/>
      <c r="F17" s="21"/>
      <c r="G17" s="274"/>
      <c r="H17" s="274"/>
      <c r="I17" s="274"/>
      <c r="J17" s="24"/>
      <c r="K17" s="26"/>
      <c r="L17" s="11"/>
      <c r="M17" s="1"/>
      <c r="N17" s="1"/>
      <c r="O17" s="11"/>
    </row>
    <row r="18" spans="1:15">
      <c r="A18" s="5"/>
      <c r="B18" s="19" t="s">
        <v>481</v>
      </c>
      <c r="C18" s="20"/>
      <c r="D18" s="20">
        <f>Polozky_stavebni_cast!G351</f>
        <v>0</v>
      </c>
      <c r="E18" s="20"/>
      <c r="F18" s="21"/>
      <c r="G18" s="274"/>
      <c r="H18" s="274"/>
      <c r="I18" s="274"/>
      <c r="J18" s="24"/>
      <c r="K18" s="26"/>
      <c r="L18" s="11"/>
      <c r="M18" s="1"/>
      <c r="N18" s="1"/>
      <c r="O18" s="11"/>
    </row>
    <row r="19" spans="1:15">
      <c r="A19" s="5"/>
      <c r="B19" s="19" t="s">
        <v>482</v>
      </c>
      <c r="C19" s="20"/>
      <c r="D19" s="20">
        <f>Polozky_stavebni_cast!G433</f>
        <v>0</v>
      </c>
      <c r="E19" s="20"/>
      <c r="F19" s="21"/>
      <c r="G19" s="274"/>
      <c r="H19" s="274"/>
      <c r="I19" s="274"/>
      <c r="J19" s="24"/>
      <c r="K19" s="26"/>
      <c r="L19" s="11"/>
      <c r="M19" s="1"/>
      <c r="N19" s="1"/>
      <c r="O19" s="11"/>
    </row>
    <row r="20" spans="1:15">
      <c r="A20" s="5"/>
      <c r="B20" s="19" t="s">
        <v>483</v>
      </c>
      <c r="C20" s="20"/>
      <c r="D20" s="20">
        <f>Polozky_stavebni_cast!G447</f>
        <v>0</v>
      </c>
      <c r="E20" s="20"/>
      <c r="F20" s="21"/>
      <c r="G20" s="274"/>
      <c r="H20" s="274"/>
      <c r="I20" s="274"/>
      <c r="J20" s="24"/>
      <c r="K20" s="26"/>
      <c r="L20" s="11"/>
      <c r="M20" s="1"/>
      <c r="N20" s="1"/>
      <c r="O20" s="11"/>
    </row>
    <row r="21" spans="1:15">
      <c r="A21" s="5"/>
      <c r="B21" s="19" t="s">
        <v>484</v>
      </c>
      <c r="C21" s="20"/>
      <c r="D21" s="20">
        <f>Polozky_stavebni_cast!G480</f>
        <v>0</v>
      </c>
      <c r="E21" s="20"/>
      <c r="F21" s="21"/>
      <c r="G21" s="274"/>
      <c r="H21" s="274"/>
      <c r="I21" s="274"/>
      <c r="J21" s="24"/>
      <c r="K21" s="26"/>
      <c r="L21" s="11"/>
      <c r="M21" s="1"/>
      <c r="N21" s="1"/>
      <c r="O21" s="11"/>
    </row>
    <row r="22" spans="1:15">
      <c r="A22" s="5"/>
      <c r="B22" s="19" t="s">
        <v>485</v>
      </c>
      <c r="C22" s="20"/>
      <c r="D22" s="20">
        <f>Polozky_stavebni_cast!G485</f>
        <v>0</v>
      </c>
      <c r="E22" s="20"/>
      <c r="F22" s="21"/>
      <c r="G22" s="274"/>
      <c r="H22" s="274"/>
      <c r="I22" s="274"/>
      <c r="J22" s="24"/>
      <c r="K22" s="26"/>
      <c r="L22" s="11"/>
      <c r="M22" s="1"/>
      <c r="N22" s="1"/>
      <c r="O22" s="11"/>
    </row>
    <row r="23" spans="1:15">
      <c r="A23" s="5"/>
      <c r="B23" s="19" t="s">
        <v>486</v>
      </c>
      <c r="C23" s="20"/>
      <c r="D23" s="20">
        <f>Polozky_stavebni_cast!G490</f>
        <v>0</v>
      </c>
      <c r="E23" s="20"/>
      <c r="F23" s="21"/>
      <c r="G23" s="274"/>
      <c r="H23" s="274"/>
      <c r="I23" s="274"/>
      <c r="J23" s="24"/>
      <c r="K23" s="26"/>
      <c r="L23" s="11"/>
      <c r="M23" s="1"/>
      <c r="N23" s="1"/>
      <c r="O23" s="11"/>
    </row>
    <row r="24" spans="1:15">
      <c r="A24" s="5"/>
      <c r="B24" s="19" t="s">
        <v>487</v>
      </c>
      <c r="C24" s="20"/>
      <c r="D24" s="20">
        <f>Polozky_stavebni_cast!G533</f>
        <v>0</v>
      </c>
      <c r="E24" s="20"/>
      <c r="F24" s="21"/>
      <c r="G24" s="274"/>
      <c r="H24" s="274"/>
      <c r="I24" s="274"/>
      <c r="J24" s="24"/>
      <c r="K24" s="26"/>
      <c r="L24" s="11"/>
      <c r="M24" s="1"/>
      <c r="N24" s="1"/>
      <c r="O24" s="11"/>
    </row>
    <row r="25" spans="1:15">
      <c r="A25" s="5"/>
      <c r="B25" s="19" t="s">
        <v>488</v>
      </c>
      <c r="C25" s="20"/>
      <c r="D25" s="20">
        <f>Polozky_stavebni_cast!G555</f>
        <v>0</v>
      </c>
      <c r="E25" s="20"/>
      <c r="F25" s="21"/>
      <c r="G25" s="274"/>
      <c r="H25" s="274"/>
      <c r="I25" s="274"/>
      <c r="J25" s="24"/>
      <c r="K25" s="26"/>
      <c r="L25" s="11"/>
      <c r="M25" s="1"/>
      <c r="N25" s="1"/>
      <c r="O25" s="11"/>
    </row>
    <row r="26" spans="1:15">
      <c r="A26" s="5"/>
      <c r="B26" s="19" t="s">
        <v>489</v>
      </c>
      <c r="C26" s="20"/>
      <c r="D26" s="20">
        <f>Polozky_stavebni_cast!G567</f>
        <v>0</v>
      </c>
      <c r="E26" s="20"/>
      <c r="F26" s="21"/>
      <c r="G26" s="274"/>
      <c r="H26" s="274"/>
      <c r="I26" s="274"/>
      <c r="J26" s="24"/>
      <c r="K26" s="26"/>
      <c r="L26" s="11"/>
      <c r="M26" s="1"/>
      <c r="N26" s="1"/>
      <c r="O26" s="11"/>
    </row>
    <row r="27" spans="1:15">
      <c r="A27" s="5"/>
      <c r="B27" s="19"/>
      <c r="C27" s="20"/>
      <c r="D27" s="20"/>
      <c r="E27" s="20"/>
      <c r="F27" s="21"/>
      <c r="G27" s="274"/>
      <c r="H27" s="274"/>
      <c r="I27" s="274"/>
      <c r="J27" s="24"/>
      <c r="K27" s="26"/>
      <c r="L27" s="27" t="s">
        <v>44</v>
      </c>
      <c r="M27" s="28">
        <f>D11</f>
        <v>42063</v>
      </c>
      <c r="N27" s="1"/>
      <c r="O27" s="11"/>
    </row>
    <row r="28" spans="1:15" ht="13.5" thickBot="1">
      <c r="A28" s="5"/>
      <c r="B28" s="29" t="s">
        <v>45</v>
      </c>
      <c r="C28" s="30">
        <f>SUM(C15:C27)</f>
        <v>0</v>
      </c>
      <c r="D28" s="30">
        <f>SUM(D15:D27)</f>
        <v>0</v>
      </c>
      <c r="E28" s="30">
        <f>SUM(E15:E27)</f>
        <v>0</v>
      </c>
      <c r="F28" s="31">
        <f>SUM(F15:F27)</f>
        <v>0</v>
      </c>
      <c r="G28" s="274"/>
      <c r="H28" s="274"/>
      <c r="I28" s="274"/>
      <c r="J28" s="24"/>
      <c r="K28" s="26"/>
      <c r="L28" s="11"/>
      <c r="M28" s="32"/>
      <c r="N28" s="32"/>
      <c r="O28" s="11"/>
    </row>
    <row r="29" spans="1:15" ht="13.5" thickBot="1">
      <c r="A29" s="5"/>
      <c r="B29" s="294" t="s">
        <v>46</v>
      </c>
      <c r="C29" s="294"/>
      <c r="D29" s="294"/>
      <c r="E29" s="302">
        <f>SUM(C28:E28)</f>
        <v>0</v>
      </c>
      <c r="F29" s="302"/>
      <c r="G29" s="274"/>
      <c r="H29" s="274"/>
      <c r="I29" s="274"/>
      <c r="J29" s="24"/>
      <c r="K29" s="26"/>
      <c r="L29" s="278" t="s">
        <v>47</v>
      </c>
      <c r="M29" s="278"/>
      <c r="N29" s="278"/>
      <c r="O29" s="11"/>
    </row>
    <row r="30" spans="1:15">
      <c r="A30" s="5"/>
      <c r="B30" s="294" t="s">
        <v>39</v>
      </c>
      <c r="C30" s="294"/>
      <c r="D30" s="294"/>
      <c r="E30" s="295">
        <f>F28</f>
        <v>0</v>
      </c>
      <c r="F30" s="295"/>
      <c r="G30" s="274"/>
      <c r="H30" s="274"/>
      <c r="I30" s="274"/>
      <c r="J30" s="24"/>
      <c r="K30" s="26"/>
      <c r="L30" s="33"/>
      <c r="M30" s="1"/>
      <c r="N30" s="1"/>
      <c r="O30" s="11"/>
    </row>
    <row r="31" spans="1:15">
      <c r="A31" s="5"/>
      <c r="B31" s="279" t="s">
        <v>48</v>
      </c>
      <c r="C31" s="279"/>
      <c r="D31" s="279"/>
      <c r="E31" s="296">
        <f>E29+E30</f>
        <v>0</v>
      </c>
      <c r="F31" s="296"/>
      <c r="G31" s="297" t="s">
        <v>49</v>
      </c>
      <c r="H31" s="297"/>
      <c r="I31" s="297"/>
      <c r="J31" s="298">
        <f>SUM(J15:J30)</f>
        <v>0</v>
      </c>
      <c r="K31" s="298"/>
      <c r="L31" s="299"/>
      <c r="M31" s="300"/>
      <c r="N31" s="301"/>
      <c r="O31" s="11"/>
    </row>
    <row r="32" spans="1:15" ht="13.5" thickBot="1">
      <c r="A32" s="5"/>
      <c r="B32" s="279"/>
      <c r="C32" s="279"/>
      <c r="D32" s="279"/>
      <c r="E32" s="296"/>
      <c r="F32" s="296"/>
      <c r="G32" s="297"/>
      <c r="H32" s="297"/>
      <c r="I32" s="297"/>
      <c r="J32" s="298"/>
      <c r="K32" s="298"/>
      <c r="L32" s="11"/>
      <c r="M32" s="1"/>
      <c r="N32" s="1"/>
      <c r="O32" s="11"/>
    </row>
    <row r="33" spans="1:15" ht="13.5" thickBot="1">
      <c r="A33" s="5"/>
      <c r="B33" s="278" t="s">
        <v>50</v>
      </c>
      <c r="C33" s="278"/>
      <c r="D33" s="278"/>
      <c r="E33" s="278"/>
      <c r="F33" s="278"/>
      <c r="G33" s="289" t="s">
        <v>51</v>
      </c>
      <c r="H33" s="289"/>
      <c r="I33" s="289"/>
      <c r="J33" s="289"/>
      <c r="K33" s="289"/>
      <c r="L33" s="11"/>
      <c r="M33" s="1"/>
      <c r="N33" s="1"/>
      <c r="O33" s="11"/>
    </row>
    <row r="34" spans="1:15">
      <c r="A34" s="5"/>
      <c r="B34" s="29" t="s">
        <v>52</v>
      </c>
      <c r="C34" s="290" t="s">
        <v>53</v>
      </c>
      <c r="D34" s="290"/>
      <c r="E34" s="291" t="s">
        <v>54</v>
      </c>
      <c r="F34" s="291"/>
      <c r="G34" s="34"/>
      <c r="H34" s="292" t="s">
        <v>55</v>
      </c>
      <c r="I34" s="292"/>
      <c r="J34" s="293" t="s">
        <v>54</v>
      </c>
      <c r="K34" s="293"/>
      <c r="L34" s="11"/>
      <c r="M34" s="1"/>
      <c r="N34" s="1"/>
      <c r="O34" s="11"/>
    </row>
    <row r="35" spans="1:15">
      <c r="A35" s="5"/>
      <c r="B35" s="35">
        <v>10</v>
      </c>
      <c r="C35" s="287"/>
      <c r="D35" s="287"/>
      <c r="E35" s="276">
        <f>C35/100*B35</f>
        <v>0</v>
      </c>
      <c r="F35" s="276"/>
      <c r="G35" s="36"/>
      <c r="H35" s="288">
        <f>SUMIF(K15:K30,B35,J15:J30)</f>
        <v>0</v>
      </c>
      <c r="I35" s="288"/>
      <c r="J35" s="277">
        <f>H35*B35/100</f>
        <v>0</v>
      </c>
      <c r="K35" s="277"/>
      <c r="L35" s="27" t="s">
        <v>44</v>
      </c>
      <c r="M35" s="28"/>
      <c r="N35" s="1"/>
      <c r="O35" s="11"/>
    </row>
    <row r="36" spans="1:15" ht="13.5" thickBot="1">
      <c r="A36" s="5"/>
      <c r="B36" s="35">
        <v>21</v>
      </c>
      <c r="C36" s="287">
        <f>E31</f>
        <v>0</v>
      </c>
      <c r="D36" s="287"/>
      <c r="E36" s="276">
        <f>C36/100*B36</f>
        <v>0</v>
      </c>
      <c r="F36" s="276"/>
      <c r="G36" s="36"/>
      <c r="H36" s="277">
        <f>SUMIF(K15:K30,B36,J15:J30)</f>
        <v>0</v>
      </c>
      <c r="I36" s="277"/>
      <c r="J36" s="277">
        <f>H36*B36/100</f>
        <v>0</v>
      </c>
      <c r="K36" s="277"/>
      <c r="L36" s="11"/>
      <c r="M36" s="1"/>
      <c r="N36" s="1"/>
      <c r="O36" s="11"/>
    </row>
    <row r="37" spans="1:15" ht="13.5" thickBot="1">
      <c r="A37" s="5"/>
      <c r="B37" s="35">
        <v>0</v>
      </c>
      <c r="C37" s="275">
        <f>(E31+J31)-(C35+C36)</f>
        <v>0</v>
      </c>
      <c r="D37" s="275"/>
      <c r="E37" s="276">
        <f>C37/100*B37</f>
        <v>0</v>
      </c>
      <c r="F37" s="276"/>
      <c r="G37" s="36"/>
      <c r="H37" s="277">
        <f>J31-(H35+H36)</f>
        <v>0</v>
      </c>
      <c r="I37" s="277"/>
      <c r="J37" s="277">
        <f>H37*B37/100</f>
        <v>0</v>
      </c>
      <c r="K37" s="277"/>
      <c r="L37" s="278" t="s">
        <v>56</v>
      </c>
      <c r="M37" s="278"/>
      <c r="N37" s="278"/>
      <c r="O37" s="11"/>
    </row>
    <row r="38" spans="1:15">
      <c r="A38" s="5"/>
      <c r="B38" s="279"/>
      <c r="C38" s="280">
        <f>ROUNDUP(C35+C36+C37,1)</f>
        <v>0</v>
      </c>
      <c r="D38" s="281"/>
      <c r="E38" s="284">
        <f>ROUNDUP(E35+E36+E37,1)</f>
        <v>0</v>
      </c>
      <c r="F38" s="284"/>
      <c r="G38" s="285"/>
      <c r="H38" s="285"/>
      <c r="I38" s="285"/>
      <c r="J38" s="286">
        <f>J35+J36+J37</f>
        <v>0</v>
      </c>
      <c r="K38" s="286"/>
      <c r="L38" s="11"/>
      <c r="M38" s="1"/>
      <c r="N38" s="1"/>
      <c r="O38" s="11"/>
    </row>
    <row r="39" spans="1:15" ht="13.5" thickBot="1">
      <c r="A39" s="5"/>
      <c r="B39" s="279"/>
      <c r="C39" s="282"/>
      <c r="D39" s="283"/>
      <c r="E39" s="284"/>
      <c r="F39" s="284"/>
      <c r="G39" s="285"/>
      <c r="H39" s="285"/>
      <c r="I39" s="285"/>
      <c r="J39" s="286"/>
      <c r="K39" s="286"/>
      <c r="L39" s="11"/>
      <c r="M39" s="1"/>
      <c r="N39" s="1"/>
      <c r="O39" s="11"/>
    </row>
    <row r="40" spans="1:15" ht="15" thickBot="1">
      <c r="A40" s="5"/>
      <c r="B40" s="270" t="s">
        <v>57</v>
      </c>
      <c r="C40" s="270"/>
      <c r="D40" s="270"/>
      <c r="E40" s="270"/>
      <c r="F40" s="270"/>
      <c r="G40" s="271" t="s">
        <v>58</v>
      </c>
      <c r="H40" s="271"/>
      <c r="I40" s="271"/>
      <c r="J40" s="271"/>
      <c r="K40" s="271"/>
      <c r="L40" s="1"/>
      <c r="M40" s="1"/>
      <c r="N40" s="1"/>
      <c r="O40" s="11"/>
    </row>
    <row r="41" spans="1:15">
      <c r="A41" s="5"/>
      <c r="B41" s="272">
        <f>C38+E38</f>
        <v>0</v>
      </c>
      <c r="C41" s="272"/>
      <c r="D41" s="272"/>
      <c r="E41" s="272"/>
      <c r="F41" s="272"/>
      <c r="G41" s="273" t="s">
        <v>59</v>
      </c>
      <c r="H41" s="273"/>
      <c r="I41" s="273"/>
      <c r="J41" s="14" t="s">
        <v>60</v>
      </c>
      <c r="K41" s="37" t="s">
        <v>61</v>
      </c>
      <c r="L41" s="1"/>
      <c r="M41" s="1"/>
      <c r="N41" s="1"/>
      <c r="O41" s="11"/>
    </row>
    <row r="42" spans="1:15">
      <c r="A42" s="5"/>
      <c r="B42" s="272"/>
      <c r="C42" s="272"/>
      <c r="D42" s="272"/>
      <c r="E42" s="272"/>
      <c r="F42" s="272"/>
      <c r="G42" s="274"/>
      <c r="H42" s="274"/>
      <c r="I42" s="274"/>
      <c r="J42" s="12"/>
      <c r="K42" s="38" t="str">
        <f>IF(J42&gt;0,E31/J42,"")</f>
        <v/>
      </c>
      <c r="L42" s="1"/>
      <c r="M42" s="1"/>
      <c r="N42" s="1"/>
      <c r="O42" s="11"/>
    </row>
    <row r="43" spans="1:15">
      <c r="A43" s="5"/>
      <c r="B43" s="272"/>
      <c r="C43" s="272"/>
      <c r="D43" s="272"/>
      <c r="E43" s="272"/>
      <c r="F43" s="272"/>
      <c r="G43" s="274"/>
      <c r="H43" s="274"/>
      <c r="I43" s="274"/>
      <c r="J43" s="12"/>
      <c r="K43" s="38" t="str">
        <f>IF(J43&gt;0,E31/J43,"")</f>
        <v/>
      </c>
      <c r="L43" s="1"/>
      <c r="M43" s="1"/>
      <c r="N43" s="1"/>
      <c r="O43" s="11"/>
    </row>
    <row r="44" spans="1:15" ht="13.5" thickBot="1">
      <c r="A44" s="5"/>
      <c r="B44" s="272"/>
      <c r="C44" s="272"/>
      <c r="D44" s="272"/>
      <c r="E44" s="272"/>
      <c r="F44" s="272"/>
      <c r="G44" s="274"/>
      <c r="H44" s="274"/>
      <c r="I44" s="274"/>
      <c r="J44" s="12"/>
      <c r="K44" s="38" t="str">
        <f>IF(J44&gt;0,E31/J44,"")</f>
        <v/>
      </c>
      <c r="L44" s="1"/>
      <c r="M44" s="1"/>
      <c r="N44" s="1"/>
      <c r="O44" s="11"/>
    </row>
    <row r="45" spans="1:15" ht="9.9499999999999993" customHeight="1">
      <c r="A45" s="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"/>
    </row>
  </sheetData>
  <mergeCells count="86">
    <mergeCell ref="B2:N3"/>
    <mergeCell ref="C4:H4"/>
    <mergeCell ref="J4:N4"/>
    <mergeCell ref="B6:C6"/>
    <mergeCell ref="D6:E6"/>
    <mergeCell ref="G6:N6"/>
    <mergeCell ref="B7:C7"/>
    <mergeCell ref="D7:E7"/>
    <mergeCell ref="G7:N7"/>
    <mergeCell ref="B8:C8"/>
    <mergeCell ref="D8:E8"/>
    <mergeCell ref="G8:N8"/>
    <mergeCell ref="B9:C9"/>
    <mergeCell ref="D9:E9"/>
    <mergeCell ref="G9:N9"/>
    <mergeCell ref="B10:C10"/>
    <mergeCell ref="D10:E10"/>
    <mergeCell ref="G10:N10"/>
    <mergeCell ref="B11:C11"/>
    <mergeCell ref="D11:E11"/>
    <mergeCell ref="G11:N11"/>
    <mergeCell ref="B12:C12"/>
    <mergeCell ref="D12:E12"/>
    <mergeCell ref="G12:N12"/>
    <mergeCell ref="B13:F13"/>
    <mergeCell ref="G13:K13"/>
    <mergeCell ref="L13:N13"/>
    <mergeCell ref="G14:I14"/>
    <mergeCell ref="G15:I15"/>
    <mergeCell ref="L15:N15"/>
    <mergeCell ref="G16:I16"/>
    <mergeCell ref="G17:I17"/>
    <mergeCell ref="G27:I27"/>
    <mergeCell ref="G28:I28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L29:N29"/>
    <mergeCell ref="B30:D30"/>
    <mergeCell ref="E30:F30"/>
    <mergeCell ref="G30:I30"/>
    <mergeCell ref="B31:D32"/>
    <mergeCell ref="E31:F32"/>
    <mergeCell ref="G31:I32"/>
    <mergeCell ref="J31:K32"/>
    <mergeCell ref="L31:N31"/>
    <mergeCell ref="B29:D29"/>
    <mergeCell ref="E29:F29"/>
    <mergeCell ref="G29:I29"/>
    <mergeCell ref="B33:F33"/>
    <mergeCell ref="G33:K33"/>
    <mergeCell ref="C34:D34"/>
    <mergeCell ref="E34:F34"/>
    <mergeCell ref="H34:I34"/>
    <mergeCell ref="J34:K34"/>
    <mergeCell ref="C35:D35"/>
    <mergeCell ref="E35:F35"/>
    <mergeCell ref="H35:I35"/>
    <mergeCell ref="J35:K35"/>
    <mergeCell ref="C36:D36"/>
    <mergeCell ref="E36:F36"/>
    <mergeCell ref="H36:I36"/>
    <mergeCell ref="J36:K36"/>
    <mergeCell ref="B38:B39"/>
    <mergeCell ref="C38:D39"/>
    <mergeCell ref="E38:F39"/>
    <mergeCell ref="G38:I39"/>
    <mergeCell ref="J38:K39"/>
    <mergeCell ref="C37:D37"/>
    <mergeCell ref="E37:F37"/>
    <mergeCell ref="H37:I37"/>
    <mergeCell ref="J37:K37"/>
    <mergeCell ref="L37:N37"/>
    <mergeCell ref="B40:F40"/>
    <mergeCell ref="G40:K40"/>
    <mergeCell ref="B41:F44"/>
    <mergeCell ref="G41:I41"/>
    <mergeCell ref="G42:I42"/>
    <mergeCell ref="G43:I43"/>
    <mergeCell ref="G44:I44"/>
  </mergeCells>
  <conditionalFormatting sqref="C35:F37">
    <cfRule type="cellIs" dxfId="1" priority="2" stopIfTrue="1" operator="equal">
      <formula>0</formula>
    </cfRule>
  </conditionalFormatting>
  <conditionalFormatting sqref="C35:F37">
    <cfRule type="cellIs" dxfId="0" priority="1" stopIfTrue="1" operator="equal">
      <formula>0</formula>
    </cfRule>
  </conditionalFormatting>
  <pageMargins left="0.31496062992125984" right="0.31496062992125984" top="0.39370078740157483" bottom="0.19685039370078741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15"/>
  <sheetViews>
    <sheetView workbookViewId="0">
      <pane ySplit="4" topLeftCell="A5" activePane="bottomLeft" state="frozen"/>
      <selection pane="bottomLeft" activeCell="C23" sqref="C23"/>
    </sheetView>
  </sheetViews>
  <sheetFormatPr defaultRowHeight="12.75"/>
  <cols>
    <col min="1" max="1" width="3.5703125" style="41" customWidth="1"/>
    <col min="2" max="2" width="9.140625" style="41"/>
    <col min="3" max="3" width="43.28515625" style="41" customWidth="1"/>
    <col min="4" max="6" width="13.7109375" style="41" customWidth="1"/>
    <col min="7" max="7" width="2.85546875" style="40" customWidth="1"/>
    <col min="8" max="16384" width="9.140625" style="41"/>
  </cols>
  <sheetData>
    <row r="1" spans="2:7">
      <c r="B1" s="313" t="s">
        <v>502</v>
      </c>
      <c r="C1" s="313"/>
      <c r="D1" s="313"/>
      <c r="E1" s="313"/>
      <c r="F1" s="313"/>
    </row>
    <row r="2" spans="2:7">
      <c r="D2" s="42"/>
      <c r="E2" s="42"/>
      <c r="F2" s="42"/>
      <c r="G2" s="43"/>
    </row>
    <row r="3" spans="2:7">
      <c r="B3" s="41" t="s">
        <v>501</v>
      </c>
      <c r="C3" s="44" t="str">
        <f>Polozky_stavebni_cast!C3</f>
        <v>Rekonstrukce dílen a garáží CM Chotěboř</v>
      </c>
      <c r="D3" s="45"/>
      <c r="E3" s="45"/>
      <c r="F3" s="45"/>
      <c r="G3" s="43"/>
    </row>
    <row r="4" spans="2:7" ht="25.5">
      <c r="B4" s="46" t="s">
        <v>499</v>
      </c>
      <c r="C4" s="47" t="s">
        <v>503</v>
      </c>
      <c r="D4" s="48" t="s">
        <v>6</v>
      </c>
      <c r="E4" s="49" t="s">
        <v>63</v>
      </c>
      <c r="F4" s="50" t="s">
        <v>62</v>
      </c>
    </row>
    <row r="5" spans="2:7">
      <c r="B5" s="51"/>
      <c r="C5" s="51"/>
      <c r="D5" s="52"/>
      <c r="E5" s="53"/>
      <c r="F5" s="53"/>
    </row>
    <row r="6" spans="2:7">
      <c r="B6" s="54" t="s">
        <v>43</v>
      </c>
      <c r="C6" s="55" t="str">
        <f>Polozky_stavebni_cast!C7</f>
        <v>SO01 - Demolice, demontáže</v>
      </c>
      <c r="D6" s="56">
        <f>Polozky_stavebni_cast!G7</f>
        <v>0</v>
      </c>
      <c r="E6" s="56">
        <f>F6-D6</f>
        <v>0</v>
      </c>
      <c r="F6" s="57">
        <f>D6*1.21</f>
        <v>0</v>
      </c>
    </row>
    <row r="7" spans="2:7">
      <c r="B7" s="58" t="str">
        <f>Polozky_stavebni_cast!B10</f>
        <v>1</v>
      </c>
      <c r="C7" s="59" t="str">
        <f>Polozky_stavebni_cast!C10</f>
        <v>Zemní práce</v>
      </c>
      <c r="D7" s="60">
        <f>Polozky_stavebni_cast!G10</f>
        <v>0</v>
      </c>
      <c r="E7" s="61">
        <f t="shared" ref="E7:E15" si="0">F7-D7</f>
        <v>0</v>
      </c>
      <c r="F7" s="62">
        <f t="shared" ref="F7:F15" si="1">D7*1.21</f>
        <v>0</v>
      </c>
    </row>
    <row r="8" spans="2:7">
      <c r="B8" s="58" t="str">
        <f>Polozky_stavebni_cast!B14</f>
        <v>725</v>
      </c>
      <c r="C8" s="59" t="str">
        <f>Polozky_stavebni_cast!C14</f>
        <v xml:space="preserve">Zařizovací předměty                                                                                                                                   </v>
      </c>
      <c r="D8" s="60">
        <f>Polozky_stavebni_cast!G14</f>
        <v>0</v>
      </c>
      <c r="E8" s="61">
        <f t="shared" si="0"/>
        <v>0</v>
      </c>
      <c r="F8" s="62">
        <f t="shared" si="1"/>
        <v>0</v>
      </c>
    </row>
    <row r="9" spans="2:7">
      <c r="B9" s="58" t="str">
        <f>Polozky_stavebni_cast!B18</f>
        <v>763</v>
      </c>
      <c r="C9" s="59" t="str">
        <f>Polozky_stavebni_cast!C18</f>
        <v xml:space="preserve">Dřevěná prefabrikace                                                                                                                                  </v>
      </c>
      <c r="D9" s="60">
        <f>Polozky_stavebni_cast!G18</f>
        <v>0</v>
      </c>
      <c r="E9" s="61">
        <f t="shared" si="0"/>
        <v>0</v>
      </c>
      <c r="F9" s="62">
        <f t="shared" si="1"/>
        <v>0</v>
      </c>
    </row>
    <row r="10" spans="2:7">
      <c r="B10" s="58" t="str">
        <f>Polozky_stavebni_cast!B24</f>
        <v>764</v>
      </c>
      <c r="C10" s="59" t="str">
        <f>Polozky_stavebni_cast!C24</f>
        <v xml:space="preserve">Konstrukce klempířské                                                                                                                                 </v>
      </c>
      <c r="D10" s="60">
        <f>Polozky_stavebni_cast!G24</f>
        <v>0</v>
      </c>
      <c r="E10" s="61">
        <f t="shared" si="0"/>
        <v>0</v>
      </c>
      <c r="F10" s="62">
        <f t="shared" si="1"/>
        <v>0</v>
      </c>
    </row>
    <row r="11" spans="2:7">
      <c r="B11" s="58" t="str">
        <f>Polozky_stavebni_cast!B36</f>
        <v>767</v>
      </c>
      <c r="C11" s="59" t="str">
        <f>Polozky_stavebni_cast!C36</f>
        <v xml:space="preserve">Konstrukce zámečnické                                                                                                                                 </v>
      </c>
      <c r="D11" s="60">
        <f>Polozky_stavebni_cast!G36</f>
        <v>0</v>
      </c>
      <c r="E11" s="61">
        <f t="shared" si="0"/>
        <v>0</v>
      </c>
      <c r="F11" s="62">
        <f t="shared" si="1"/>
        <v>0</v>
      </c>
    </row>
    <row r="12" spans="2:7">
      <c r="B12" s="58" t="str">
        <f>Polozky_stavebni_cast!B42</f>
        <v>94</v>
      </c>
      <c r="C12" s="59" t="str">
        <f>Polozky_stavebni_cast!C42</f>
        <v>Lešení a stavební výtahy</v>
      </c>
      <c r="D12" s="60">
        <f>Polozky_stavebni_cast!G42</f>
        <v>0</v>
      </c>
      <c r="E12" s="61">
        <f t="shared" si="0"/>
        <v>0</v>
      </c>
      <c r="F12" s="62">
        <f t="shared" si="1"/>
        <v>0</v>
      </c>
    </row>
    <row r="13" spans="2:7">
      <c r="B13" s="58" t="str">
        <f>Polozky_stavebni_cast!B49</f>
        <v>96</v>
      </c>
      <c r="C13" s="59" t="str">
        <f>Polozky_stavebni_cast!C49</f>
        <v xml:space="preserve">Bourání konstrukcí                                                                                                                                    </v>
      </c>
      <c r="D13" s="60">
        <f>Polozky_stavebni_cast!G49</f>
        <v>0</v>
      </c>
      <c r="E13" s="61">
        <f t="shared" si="0"/>
        <v>0</v>
      </c>
      <c r="F13" s="62">
        <f t="shared" si="1"/>
        <v>0</v>
      </c>
    </row>
    <row r="14" spans="2:7">
      <c r="B14" s="58" t="str">
        <f>Polozky_stavebni_cast!B77</f>
        <v>97</v>
      </c>
      <c r="C14" s="59" t="str">
        <f>Polozky_stavebni_cast!C77</f>
        <v xml:space="preserve">Doprava vybouraných hmot                                                                                                                              </v>
      </c>
      <c r="D14" s="60">
        <f>Polozky_stavebni_cast!G77</f>
        <v>0</v>
      </c>
      <c r="E14" s="61">
        <f t="shared" si="0"/>
        <v>0</v>
      </c>
      <c r="F14" s="62">
        <f t="shared" si="1"/>
        <v>0</v>
      </c>
    </row>
    <row r="15" spans="2:7">
      <c r="B15" s="58" t="str">
        <f>Polozky_stavebni_cast!B82</f>
        <v>99</v>
      </c>
      <c r="C15" s="59" t="str">
        <f>Polozky_stavebni_cast!C82</f>
        <v xml:space="preserve">Přesun hmot HSV                                                                                                                                       </v>
      </c>
      <c r="D15" s="60">
        <f>Polozky_stavebni_cast!G82</f>
        <v>0</v>
      </c>
      <c r="E15" s="61">
        <f t="shared" si="0"/>
        <v>0</v>
      </c>
      <c r="F15" s="62">
        <f t="shared" si="1"/>
        <v>0</v>
      </c>
    </row>
    <row r="16" spans="2:7">
      <c r="B16" s="63"/>
      <c r="C16" s="59"/>
      <c r="D16" s="60"/>
      <c r="E16" s="60"/>
      <c r="F16" s="64"/>
    </row>
    <row r="17" spans="2:6">
      <c r="B17" s="65" t="s">
        <v>75</v>
      </c>
      <c r="C17" s="66" t="str">
        <f>Polozky_stavebni_cast!C84</f>
        <v>SO02 - Oprava dílen a garáží - stavební část</v>
      </c>
      <c r="D17" s="67">
        <f>Polozky_stavebni_cast!G84</f>
        <v>0</v>
      </c>
      <c r="E17" s="67">
        <f t="shared" ref="E17:E105" si="2">F17-D17</f>
        <v>0</v>
      </c>
      <c r="F17" s="68">
        <f t="shared" ref="F17:F104" si="3">D17*1.21</f>
        <v>0</v>
      </c>
    </row>
    <row r="18" spans="2:6">
      <c r="B18" s="58" t="str">
        <f>Polozky_stavebni_cast!B93</f>
        <v>3</v>
      </c>
      <c r="C18" s="59" t="str">
        <f>Polozky_stavebni_cast!C93</f>
        <v>Svislé konstrukce</v>
      </c>
      <c r="D18" s="60">
        <f>Polozky_stavebni_cast!G93</f>
        <v>0</v>
      </c>
      <c r="E18" s="61">
        <f t="shared" si="2"/>
        <v>0</v>
      </c>
      <c r="F18" s="62">
        <f t="shared" si="3"/>
        <v>0</v>
      </c>
    </row>
    <row r="19" spans="2:6">
      <c r="B19" s="58" t="str">
        <f>Polozky_stavebni_cast!B99</f>
        <v>4</v>
      </c>
      <c r="C19" s="59" t="str">
        <f>Polozky_stavebni_cast!C99</f>
        <v>Vodorovné konstrukce</v>
      </c>
      <c r="D19" s="60">
        <f>Polozky_stavebni_cast!G99</f>
        <v>0</v>
      </c>
      <c r="E19" s="61">
        <f t="shared" si="2"/>
        <v>0</v>
      </c>
      <c r="F19" s="62">
        <f t="shared" ref="F19:F34" si="4">D19*1.21</f>
        <v>0</v>
      </c>
    </row>
    <row r="20" spans="2:6">
      <c r="B20" s="58" t="str">
        <f>Polozky_stavebni_cast!B121</f>
        <v>6</v>
      </c>
      <c r="C20" s="59" t="str">
        <f>Polozky_stavebni_cast!C121</f>
        <v>Úpravy povrchů, podlahy, výplně otvorů</v>
      </c>
      <c r="D20" s="60">
        <f>Polozky_stavebni_cast!G121</f>
        <v>0</v>
      </c>
      <c r="E20" s="61">
        <f t="shared" si="2"/>
        <v>0</v>
      </c>
      <c r="F20" s="62">
        <f t="shared" si="4"/>
        <v>0</v>
      </c>
    </row>
    <row r="21" spans="2:6">
      <c r="B21" s="58" t="str">
        <f>Polozky_stavebni_cast!B127</f>
        <v>711</v>
      </c>
      <c r="C21" s="59" t="str">
        <f>Polozky_stavebni_cast!C127</f>
        <v xml:space="preserve">Izolace proti vodě                                                                                                                                    </v>
      </c>
      <c r="D21" s="60">
        <f>Polozky_stavebni_cast!G127</f>
        <v>0</v>
      </c>
      <c r="E21" s="61">
        <f t="shared" si="2"/>
        <v>0</v>
      </c>
      <c r="F21" s="62">
        <f t="shared" si="4"/>
        <v>0</v>
      </c>
    </row>
    <row r="22" spans="2:6">
      <c r="B22" s="58" t="str">
        <f>Polozky_stavebni_cast!B132</f>
        <v>762</v>
      </c>
      <c r="C22" s="59" t="str">
        <f>Polozky_stavebni_cast!C132</f>
        <v xml:space="preserve">Konstrukce tesařské                                                                                                                                   </v>
      </c>
      <c r="D22" s="60">
        <f>Polozky_stavebni_cast!G132</f>
        <v>0</v>
      </c>
      <c r="E22" s="61">
        <f t="shared" si="2"/>
        <v>0</v>
      </c>
      <c r="F22" s="62">
        <f t="shared" si="4"/>
        <v>0</v>
      </c>
    </row>
    <row r="23" spans="2:6">
      <c r="B23" s="58" t="str">
        <f>Polozky_stavebni_cast!B141</f>
        <v>764</v>
      </c>
      <c r="C23" s="59" t="str">
        <f>Polozky_stavebni_cast!C141</f>
        <v xml:space="preserve">Konstrukce klempířské                                                                                                                                 </v>
      </c>
      <c r="D23" s="60">
        <f>Polozky_stavebni_cast!G141</f>
        <v>0</v>
      </c>
      <c r="E23" s="61">
        <f t="shared" si="2"/>
        <v>0</v>
      </c>
      <c r="F23" s="62">
        <f t="shared" si="4"/>
        <v>0</v>
      </c>
    </row>
    <row r="24" spans="2:6">
      <c r="B24" s="58" t="str">
        <f>Polozky_stavebni_cast!B151</f>
        <v>766</v>
      </c>
      <c r="C24" s="59" t="str">
        <f>Polozky_stavebni_cast!C151</f>
        <v xml:space="preserve">Konstrukce truhlářské                                                                                                                                 </v>
      </c>
      <c r="D24" s="60">
        <f>Polozky_stavebni_cast!G151</f>
        <v>0</v>
      </c>
      <c r="E24" s="61">
        <f t="shared" si="2"/>
        <v>0</v>
      </c>
      <c r="F24" s="62">
        <f t="shared" si="4"/>
        <v>0</v>
      </c>
    </row>
    <row r="25" spans="2:6">
      <c r="B25" s="58" t="str">
        <f>Polozky_stavebni_cast!B174</f>
        <v>767</v>
      </c>
      <c r="C25" s="59" t="str">
        <f>Polozky_stavebni_cast!C174</f>
        <v xml:space="preserve">Konstrukce zámečnické                                                                                                                                 </v>
      </c>
      <c r="D25" s="60">
        <f>Polozky_stavebni_cast!G174</f>
        <v>0</v>
      </c>
      <c r="E25" s="61">
        <f t="shared" si="2"/>
        <v>0</v>
      </c>
      <c r="F25" s="62">
        <f t="shared" si="4"/>
        <v>0</v>
      </c>
    </row>
    <row r="26" spans="2:6">
      <c r="B26" s="58" t="str">
        <f>Polozky_stavebni_cast!B181</f>
        <v>771</v>
      </c>
      <c r="C26" s="59" t="str">
        <f>Polozky_stavebni_cast!C181</f>
        <v xml:space="preserve">Podlahy z dlaždic a obklady                                                                                                                           </v>
      </c>
      <c r="D26" s="60">
        <f>Polozky_stavebni_cast!G181</f>
        <v>0</v>
      </c>
      <c r="E26" s="61">
        <f t="shared" si="2"/>
        <v>0</v>
      </c>
      <c r="F26" s="62">
        <f t="shared" ref="F26" si="5">D26*1.21</f>
        <v>0</v>
      </c>
    </row>
    <row r="27" spans="2:6">
      <c r="B27" s="58">
        <f>Polozky_stavebni_cast!B186</f>
        <v>781</v>
      </c>
      <c r="C27" s="59" t="str">
        <f>Polozky_stavebni_cast!C186</f>
        <v>Obklady keramické</v>
      </c>
      <c r="D27" s="60">
        <f>Polozky_stavebni_cast!G186</f>
        <v>0</v>
      </c>
      <c r="E27" s="61">
        <f t="shared" si="2"/>
        <v>0</v>
      </c>
      <c r="F27" s="62">
        <f t="shared" ref="F27" si="6">D27*1.21</f>
        <v>0</v>
      </c>
    </row>
    <row r="28" spans="2:6">
      <c r="B28" s="58" t="str">
        <f>Polozky_stavebni_cast!B196</f>
        <v>783</v>
      </c>
      <c r="C28" s="59" t="str">
        <f>Polozky_stavebni_cast!C196</f>
        <v xml:space="preserve">Nátěry                                                                                                                                                </v>
      </c>
      <c r="D28" s="60">
        <f>Polozky_stavebni_cast!G196</f>
        <v>0</v>
      </c>
      <c r="E28" s="61">
        <f t="shared" si="2"/>
        <v>0</v>
      </c>
      <c r="F28" s="62">
        <f t="shared" si="4"/>
        <v>0</v>
      </c>
    </row>
    <row r="29" spans="2:6">
      <c r="B29" s="58" t="str">
        <f>Polozky_stavebni_cast!B201</f>
        <v>784</v>
      </c>
      <c r="C29" s="59" t="str">
        <f>Polozky_stavebni_cast!C201</f>
        <v xml:space="preserve">Malby                                                                                                                                                 </v>
      </c>
      <c r="D29" s="60">
        <f>Polozky_stavebni_cast!G201</f>
        <v>0</v>
      </c>
      <c r="E29" s="61">
        <f t="shared" si="2"/>
        <v>0</v>
      </c>
      <c r="F29" s="62">
        <f t="shared" si="4"/>
        <v>0</v>
      </c>
    </row>
    <row r="30" spans="2:6">
      <c r="B30" s="58" t="str">
        <f>Polozky_stavebni_cast!B205</f>
        <v>9</v>
      </c>
      <c r="C30" s="59" t="str">
        <f>Polozky_stavebni_cast!C205</f>
        <v>Ostatní konstrukce a práce</v>
      </c>
      <c r="D30" s="60">
        <f>Polozky_stavebni_cast!G205</f>
        <v>0</v>
      </c>
      <c r="E30" s="61">
        <f t="shared" si="2"/>
        <v>0</v>
      </c>
      <c r="F30" s="62">
        <f t="shared" si="4"/>
        <v>0</v>
      </c>
    </row>
    <row r="31" spans="2:6">
      <c r="B31" s="58" t="str">
        <f>Polozky_stavebni_cast!B224</f>
        <v>94</v>
      </c>
      <c r="C31" s="59" t="str">
        <f>Polozky_stavebni_cast!C224</f>
        <v xml:space="preserve">Lešení a stavební výtahy                                                                                                                              </v>
      </c>
      <c r="D31" s="60">
        <f>Polozky_stavebni_cast!G224</f>
        <v>0</v>
      </c>
      <c r="E31" s="61">
        <f t="shared" si="2"/>
        <v>0</v>
      </c>
      <c r="F31" s="62">
        <f t="shared" si="4"/>
        <v>0</v>
      </c>
    </row>
    <row r="32" spans="2:6">
      <c r="B32" s="58" t="str">
        <f>Polozky_stavebni_cast!B235</f>
        <v>95</v>
      </c>
      <c r="C32" s="59" t="str">
        <f>Polozky_stavebni_cast!C235</f>
        <v xml:space="preserve">Doplňující konstrukce a práce                                                                                                                         </v>
      </c>
      <c r="D32" s="60">
        <f>Polozky_stavebni_cast!G235</f>
        <v>0</v>
      </c>
      <c r="E32" s="61">
        <f t="shared" si="2"/>
        <v>0</v>
      </c>
      <c r="F32" s="62">
        <f t="shared" si="4"/>
        <v>0</v>
      </c>
    </row>
    <row r="33" spans="2:6">
      <c r="B33" s="58" t="str">
        <f>Polozky_stavebni_cast!B243</f>
        <v>97</v>
      </c>
      <c r="C33" s="59" t="str">
        <f>Polozky_stavebni_cast!C243</f>
        <v xml:space="preserve">Doprava vybouraných hmot                                                                                                                              </v>
      </c>
      <c r="D33" s="60">
        <f>Polozky_stavebni_cast!G243</f>
        <v>0</v>
      </c>
      <c r="E33" s="61">
        <f t="shared" si="2"/>
        <v>0</v>
      </c>
      <c r="F33" s="62">
        <f t="shared" si="4"/>
        <v>0</v>
      </c>
    </row>
    <row r="34" spans="2:6">
      <c r="B34" s="58" t="str">
        <f>Polozky_stavebni_cast!B251</f>
        <v>99</v>
      </c>
      <c r="C34" s="59" t="str">
        <f>Polozky_stavebni_cast!C251</f>
        <v xml:space="preserve">Přesun hmot HSV                                                                                                                                       </v>
      </c>
      <c r="D34" s="60">
        <f>Polozky_stavebni_cast!G251</f>
        <v>0</v>
      </c>
      <c r="E34" s="61">
        <f t="shared" si="2"/>
        <v>0</v>
      </c>
      <c r="F34" s="62">
        <f t="shared" si="4"/>
        <v>0</v>
      </c>
    </row>
    <row r="35" spans="2:6">
      <c r="B35" s="63"/>
      <c r="C35" s="59"/>
      <c r="D35" s="60"/>
      <c r="E35" s="60"/>
      <c r="F35" s="64"/>
    </row>
    <row r="36" spans="2:6">
      <c r="B36" s="65" t="s">
        <v>76</v>
      </c>
      <c r="C36" s="66" t="str">
        <f>Polozky_stavebni_cast!C253</f>
        <v>SO03 - Kanalizace</v>
      </c>
      <c r="D36" s="67">
        <f>Polozky_stavebni_cast!G253</f>
        <v>0</v>
      </c>
      <c r="E36" s="67">
        <f t="shared" si="2"/>
        <v>0</v>
      </c>
      <c r="F36" s="68">
        <f t="shared" si="3"/>
        <v>0</v>
      </c>
    </row>
    <row r="37" spans="2:6">
      <c r="B37" s="58" t="str">
        <f>Polozky_stavebni_cast!B265</f>
        <v>1</v>
      </c>
      <c r="C37" s="59" t="str">
        <f>Polozky_stavebni_cast!C265</f>
        <v>Zemní práce</v>
      </c>
      <c r="D37" s="60">
        <f>Polozky_stavebni_cast!G265</f>
        <v>0</v>
      </c>
      <c r="E37" s="61">
        <f t="shared" si="2"/>
        <v>0</v>
      </c>
      <c r="F37" s="62">
        <f t="shared" si="3"/>
        <v>0</v>
      </c>
    </row>
    <row r="38" spans="2:6">
      <c r="B38" s="58" t="str">
        <f>Polozky_stavebni_cast!B269</f>
        <v>2</v>
      </c>
      <c r="C38" s="59" t="str">
        <f>Polozky_stavebni_cast!C269</f>
        <v>Základy</v>
      </c>
      <c r="D38" s="60">
        <f>Polozky_stavebni_cast!G269</f>
        <v>0</v>
      </c>
      <c r="E38" s="61">
        <f t="shared" si="2"/>
        <v>0</v>
      </c>
      <c r="F38" s="62">
        <f t="shared" ref="F38:F50" si="7">D38*1.21</f>
        <v>0</v>
      </c>
    </row>
    <row r="39" spans="2:6">
      <c r="B39" s="58" t="str">
        <f>Polozky_stavebni_cast!B273</f>
        <v>4</v>
      </c>
      <c r="C39" s="59" t="str">
        <f>Polozky_stavebni_cast!C273</f>
        <v>Vodorovné konstrukce</v>
      </c>
      <c r="D39" s="60">
        <f>Polozky_stavebni_cast!G273</f>
        <v>0</v>
      </c>
      <c r="E39" s="61">
        <f t="shared" si="2"/>
        <v>0</v>
      </c>
      <c r="F39" s="62">
        <f t="shared" si="7"/>
        <v>0</v>
      </c>
    </row>
    <row r="40" spans="2:6">
      <c r="B40" s="58" t="str">
        <f>Polozky_stavebni_cast!B280</f>
        <v>5</v>
      </c>
      <c r="C40" s="59" t="str">
        <f>Polozky_stavebni_cast!C280</f>
        <v>Komunikace</v>
      </c>
      <c r="D40" s="60">
        <f>Polozky_stavebni_cast!G280</f>
        <v>0</v>
      </c>
      <c r="E40" s="61">
        <f t="shared" si="2"/>
        <v>0</v>
      </c>
      <c r="F40" s="62">
        <f t="shared" si="7"/>
        <v>0</v>
      </c>
    </row>
    <row r="41" spans="2:6">
      <c r="B41" s="58" t="str">
        <f>Polozky_stavebni_cast!B284</f>
        <v>6</v>
      </c>
      <c r="C41" s="59" t="str">
        <f>Polozky_stavebni_cast!C284</f>
        <v>Úpravy povrchů, podlahy, výplně otvorů</v>
      </c>
      <c r="D41" s="60">
        <f>Polozky_stavebni_cast!G284</f>
        <v>0</v>
      </c>
      <c r="E41" s="61">
        <f t="shared" si="2"/>
        <v>0</v>
      </c>
      <c r="F41" s="62">
        <f t="shared" si="7"/>
        <v>0</v>
      </c>
    </row>
    <row r="42" spans="2:6">
      <c r="B42" s="58" t="str">
        <f>Polozky_stavebni_cast!B289</f>
        <v>711</v>
      </c>
      <c r="C42" s="59" t="str">
        <f>Polozky_stavebni_cast!C289</f>
        <v xml:space="preserve">Izolace proti vodě                                                                                                                                    </v>
      </c>
      <c r="D42" s="60">
        <f>Polozky_stavebni_cast!G289</f>
        <v>0</v>
      </c>
      <c r="E42" s="61">
        <f t="shared" si="2"/>
        <v>0</v>
      </c>
      <c r="F42" s="62">
        <f t="shared" si="7"/>
        <v>0</v>
      </c>
    </row>
    <row r="43" spans="2:6">
      <c r="B43" s="58" t="str">
        <f>Polozky_stavebni_cast!B295</f>
        <v>721</v>
      </c>
      <c r="C43" s="59" t="str">
        <f>Polozky_stavebni_cast!C295</f>
        <v xml:space="preserve">Vnitřní kanalizace                                                                                                                                    </v>
      </c>
      <c r="D43" s="60">
        <f>Polozky_stavebni_cast!G295</f>
        <v>0</v>
      </c>
      <c r="E43" s="61">
        <f t="shared" si="2"/>
        <v>0</v>
      </c>
      <c r="F43" s="62">
        <f t="shared" si="7"/>
        <v>0</v>
      </c>
    </row>
    <row r="44" spans="2:6">
      <c r="B44" s="58" t="str">
        <f>Polozky_stavebni_cast!B300</f>
        <v>725</v>
      </c>
      <c r="C44" s="59" t="str">
        <f>Polozky_stavebni_cast!C300</f>
        <v xml:space="preserve">Zařizovací předměty                                                                                                                                   </v>
      </c>
      <c r="D44" s="60">
        <f>Polozky_stavebni_cast!G300</f>
        <v>0</v>
      </c>
      <c r="E44" s="61">
        <f t="shared" si="2"/>
        <v>0</v>
      </c>
      <c r="F44" s="62">
        <f t="shared" si="7"/>
        <v>0</v>
      </c>
    </row>
    <row r="45" spans="2:6">
      <c r="B45" s="58" t="str">
        <f>Polozky_stavebni_cast!B306</f>
        <v>8</v>
      </c>
      <c r="C45" s="59" t="str">
        <f>Polozky_stavebni_cast!C306</f>
        <v xml:space="preserve">Potrubí    </v>
      </c>
      <c r="D45" s="60">
        <f>Polozky_stavebni_cast!G306</f>
        <v>0</v>
      </c>
      <c r="E45" s="61">
        <f t="shared" si="2"/>
        <v>0</v>
      </c>
      <c r="F45" s="62">
        <f t="shared" si="7"/>
        <v>0</v>
      </c>
    </row>
    <row r="46" spans="2:6">
      <c r="B46" s="58" t="str">
        <f>Polozky_stavebni_cast!B313</f>
        <v>9</v>
      </c>
      <c r="C46" s="59" t="str">
        <f>Polozky_stavebni_cast!C313</f>
        <v>Ostatní konstrukce a práce</v>
      </c>
      <c r="D46" s="60">
        <f>Polozky_stavebni_cast!G313</f>
        <v>0</v>
      </c>
      <c r="E46" s="61">
        <f t="shared" si="2"/>
        <v>0</v>
      </c>
      <c r="F46" s="62">
        <f t="shared" si="7"/>
        <v>0</v>
      </c>
    </row>
    <row r="47" spans="2:6">
      <c r="B47" s="58" t="str">
        <f>Polozky_stavebni_cast!B319</f>
        <v>91</v>
      </c>
      <c r="C47" s="59" t="str">
        <f>Polozky_stavebni_cast!C319</f>
        <v xml:space="preserve">Doplňující konstrukce a práce                                                                                                                         </v>
      </c>
      <c r="D47" s="60">
        <f>Polozky_stavebni_cast!G319</f>
        <v>0</v>
      </c>
      <c r="E47" s="61">
        <f t="shared" si="2"/>
        <v>0</v>
      </c>
      <c r="F47" s="62">
        <f t="shared" si="7"/>
        <v>0</v>
      </c>
    </row>
    <row r="48" spans="2:6">
      <c r="B48" s="58" t="str">
        <f>Polozky_stavebni_cast!B324</f>
        <v>96</v>
      </c>
      <c r="C48" s="59" t="str">
        <f>Polozky_stavebni_cast!C324</f>
        <v xml:space="preserve">Bourání konstrukcí                                                                                                                                    </v>
      </c>
      <c r="D48" s="60">
        <f>Polozky_stavebni_cast!G324</f>
        <v>0</v>
      </c>
      <c r="E48" s="61">
        <f t="shared" si="2"/>
        <v>0</v>
      </c>
      <c r="F48" s="62">
        <f t="shared" si="7"/>
        <v>0</v>
      </c>
    </row>
    <row r="49" spans="2:6">
      <c r="B49" s="58" t="str">
        <f>Polozky_stavebni_cast!B343</f>
        <v>97</v>
      </c>
      <c r="C49" s="59" t="str">
        <f>Polozky_stavebni_cast!C343</f>
        <v xml:space="preserve">Doprava vybouraných hmot                                                                                                                              </v>
      </c>
      <c r="D49" s="60">
        <f>Polozky_stavebni_cast!G343</f>
        <v>0</v>
      </c>
      <c r="E49" s="61">
        <f t="shared" si="2"/>
        <v>0</v>
      </c>
      <c r="F49" s="62">
        <f t="shared" si="7"/>
        <v>0</v>
      </c>
    </row>
    <row r="50" spans="2:6">
      <c r="B50" s="58" t="str">
        <f>Polozky_stavebni_cast!B349</f>
        <v>99</v>
      </c>
      <c r="C50" s="59" t="str">
        <f>Polozky_stavebni_cast!C349</f>
        <v xml:space="preserve">Přesun hmot HSV                                                                                                                                       </v>
      </c>
      <c r="D50" s="60">
        <f>Polozky_stavebni_cast!G349</f>
        <v>0</v>
      </c>
      <c r="E50" s="61">
        <f t="shared" si="2"/>
        <v>0</v>
      </c>
      <c r="F50" s="62">
        <f t="shared" si="7"/>
        <v>0</v>
      </c>
    </row>
    <row r="51" spans="2:6">
      <c r="B51" s="63"/>
      <c r="C51" s="59"/>
      <c r="D51" s="60"/>
      <c r="E51" s="60"/>
      <c r="F51" s="64"/>
    </row>
    <row r="52" spans="2:6">
      <c r="B52" s="65" t="s">
        <v>481</v>
      </c>
      <c r="C52" s="66" t="str">
        <f>Polozky_stavebni_cast!C351</f>
        <v>SO04 - Vodovod</v>
      </c>
      <c r="D52" s="67">
        <f>Polozky_stavebni_cast!G351</f>
        <v>0</v>
      </c>
      <c r="E52" s="67">
        <f t="shared" si="2"/>
        <v>0</v>
      </c>
      <c r="F52" s="68">
        <f t="shared" si="3"/>
        <v>0</v>
      </c>
    </row>
    <row r="53" spans="2:6">
      <c r="B53" s="63" t="str">
        <f>Polozky_stavebni_cast!B365</f>
        <v>1</v>
      </c>
      <c r="C53" s="59" t="str">
        <f>Polozky_stavebni_cast!C365</f>
        <v>Zemní práce</v>
      </c>
      <c r="D53" s="60">
        <f>Polozky_stavebni_cast!G365</f>
        <v>0</v>
      </c>
      <c r="E53" s="61">
        <f t="shared" si="2"/>
        <v>0</v>
      </c>
      <c r="F53" s="62">
        <f t="shared" si="3"/>
        <v>0</v>
      </c>
    </row>
    <row r="54" spans="2:6">
      <c r="B54" s="63" t="str">
        <f>Polozky_stavebni_cast!B369</f>
        <v>3</v>
      </c>
      <c r="C54" s="59" t="str">
        <f>Polozky_stavebni_cast!C369</f>
        <v>Svislé konstrukce</v>
      </c>
      <c r="D54" s="60">
        <f>Polozky_stavebni_cast!G369</f>
        <v>0</v>
      </c>
      <c r="E54" s="61">
        <f t="shared" si="2"/>
        <v>0</v>
      </c>
      <c r="F54" s="62">
        <f t="shared" si="3"/>
        <v>0</v>
      </c>
    </row>
    <row r="55" spans="2:6">
      <c r="B55" s="63" t="str">
        <f>Polozky_stavebni_cast!B374</f>
        <v>5</v>
      </c>
      <c r="C55" s="59" t="str">
        <f>Polozky_stavebni_cast!C374</f>
        <v>Komunikace</v>
      </c>
      <c r="D55" s="60">
        <f>Polozky_stavebni_cast!G374</f>
        <v>0</v>
      </c>
      <c r="E55" s="61">
        <f t="shared" si="2"/>
        <v>0</v>
      </c>
      <c r="F55" s="62">
        <f t="shared" si="3"/>
        <v>0</v>
      </c>
    </row>
    <row r="56" spans="2:6">
      <c r="B56" s="63" t="str">
        <f>Polozky_stavebni_cast!B378</f>
        <v>6</v>
      </c>
      <c r="C56" s="59" t="str">
        <f>Polozky_stavebni_cast!C378</f>
        <v>Úpravy povrchů, podlahy, výplně otvorů</v>
      </c>
      <c r="D56" s="60">
        <f>Polozky_stavebni_cast!G378</f>
        <v>0</v>
      </c>
      <c r="E56" s="61">
        <f t="shared" si="2"/>
        <v>0</v>
      </c>
      <c r="F56" s="62">
        <f t="shared" si="3"/>
        <v>0</v>
      </c>
    </row>
    <row r="57" spans="2:6">
      <c r="B57" s="63" t="str">
        <f>Polozky_stavebni_cast!B387</f>
        <v>722</v>
      </c>
      <c r="C57" s="59" t="str">
        <f>Polozky_stavebni_cast!C387</f>
        <v xml:space="preserve">Vnitřní vodovod                                                                                                                                       </v>
      </c>
      <c r="D57" s="60">
        <f>Polozky_stavebni_cast!G387</f>
        <v>0</v>
      </c>
      <c r="E57" s="61">
        <f t="shared" si="2"/>
        <v>0</v>
      </c>
      <c r="F57" s="62">
        <f t="shared" si="3"/>
        <v>0</v>
      </c>
    </row>
    <row r="58" spans="2:6">
      <c r="B58" s="63" t="str">
        <f>Polozky_stavebni_cast!B393</f>
        <v>725</v>
      </c>
      <c r="C58" s="59" t="str">
        <f>Polozky_stavebni_cast!C393</f>
        <v xml:space="preserve">Zařizovací předměty                                                                                                                                   </v>
      </c>
      <c r="D58" s="60">
        <f>Polozky_stavebni_cast!G393</f>
        <v>0</v>
      </c>
      <c r="E58" s="61">
        <f t="shared" si="2"/>
        <v>0</v>
      </c>
      <c r="F58" s="62">
        <f t="shared" si="3"/>
        <v>0</v>
      </c>
    </row>
    <row r="59" spans="2:6">
      <c r="B59" s="63" t="str">
        <f>Polozky_stavebni_cast!B397</f>
        <v>733</v>
      </c>
      <c r="C59" s="59" t="str">
        <f>Polozky_stavebni_cast!C397</f>
        <v xml:space="preserve">Rozvod potrubí UT                                                                                                                                     </v>
      </c>
      <c r="D59" s="60">
        <f>Polozky_stavebni_cast!G397</f>
        <v>0</v>
      </c>
      <c r="E59" s="61">
        <f t="shared" si="2"/>
        <v>0</v>
      </c>
      <c r="F59" s="62">
        <f t="shared" si="3"/>
        <v>0</v>
      </c>
    </row>
    <row r="60" spans="2:6">
      <c r="B60" s="69">
        <f>Polozky_stavebni_cast!B402</f>
        <v>766</v>
      </c>
      <c r="C60" s="59" t="str">
        <f>Polozky_stavebni_cast!C402</f>
        <v>Konstrukce truhlářské</v>
      </c>
      <c r="D60" s="60">
        <f>Polozky_stavebni_cast!G402</f>
        <v>0</v>
      </c>
      <c r="E60" s="60">
        <f>Polozky_stavebni_cast!H402</f>
        <v>0</v>
      </c>
      <c r="F60" s="64">
        <f>Polozky_stavebni_cast!I402</f>
        <v>0</v>
      </c>
    </row>
    <row r="61" spans="2:6">
      <c r="B61" s="63" t="str">
        <f>Polozky_stavebni_cast!B411</f>
        <v>8</v>
      </c>
      <c r="C61" s="59" t="str">
        <f>Polozky_stavebni_cast!C411</f>
        <v xml:space="preserve">Potrubí    </v>
      </c>
      <c r="D61" s="60">
        <f>Polozky_stavebni_cast!G411</f>
        <v>0</v>
      </c>
      <c r="E61" s="61">
        <f t="shared" si="2"/>
        <v>0</v>
      </c>
      <c r="F61" s="62">
        <f t="shared" si="3"/>
        <v>0</v>
      </c>
    </row>
    <row r="62" spans="2:6">
      <c r="B62" s="63" t="str">
        <f>Polozky_stavebni_cast!B415</f>
        <v>91</v>
      </c>
      <c r="C62" s="59" t="str">
        <f>Polozky_stavebni_cast!C415</f>
        <v xml:space="preserve">Doplňující konstrukce a práce                                                                                                                         </v>
      </c>
      <c r="D62" s="60">
        <f>Polozky_stavebni_cast!G415</f>
        <v>0</v>
      </c>
      <c r="E62" s="61">
        <f t="shared" si="2"/>
        <v>0</v>
      </c>
      <c r="F62" s="62">
        <f t="shared" si="3"/>
        <v>0</v>
      </c>
    </row>
    <row r="63" spans="2:6">
      <c r="B63" s="63" t="str">
        <f>Polozky_stavebni_cast!B425</f>
        <v>97</v>
      </c>
      <c r="C63" s="59" t="str">
        <f>Polozky_stavebni_cast!C425</f>
        <v xml:space="preserve">Doprava vybouraných hmot                                                                                                                              </v>
      </c>
      <c r="D63" s="60">
        <f>Polozky_stavebni_cast!G425</f>
        <v>0</v>
      </c>
      <c r="E63" s="61">
        <f t="shared" si="2"/>
        <v>0</v>
      </c>
      <c r="F63" s="62">
        <f t="shared" si="3"/>
        <v>0</v>
      </c>
    </row>
    <row r="64" spans="2:6">
      <c r="B64" s="63" t="str">
        <f>Polozky_stavebni_cast!B431</f>
        <v>99</v>
      </c>
      <c r="C64" s="59" t="str">
        <f>Polozky_stavebni_cast!C431</f>
        <v xml:space="preserve">Přesun hmot HSV                                                                                                                                       </v>
      </c>
      <c r="D64" s="60">
        <f>Polozky_stavebni_cast!G431</f>
        <v>0</v>
      </c>
      <c r="E64" s="61">
        <f t="shared" si="2"/>
        <v>0</v>
      </c>
      <c r="F64" s="62">
        <f t="shared" si="3"/>
        <v>0</v>
      </c>
    </row>
    <row r="65" spans="2:6">
      <c r="B65" s="63"/>
      <c r="C65" s="59"/>
      <c r="D65" s="60"/>
      <c r="E65" s="60"/>
      <c r="F65" s="64"/>
    </row>
    <row r="66" spans="2:6">
      <c r="B66" s="65" t="s">
        <v>482</v>
      </c>
      <c r="C66" s="66" t="str">
        <f>Polozky_stavebni_cast!C433</f>
        <v>SO05 - VZT - tlakový vzduch</v>
      </c>
      <c r="D66" s="67">
        <f>Polozky_stavebni_cast!G433</f>
        <v>0</v>
      </c>
      <c r="E66" s="67">
        <f t="shared" si="2"/>
        <v>0</v>
      </c>
      <c r="F66" s="68">
        <f t="shared" si="3"/>
        <v>0</v>
      </c>
    </row>
    <row r="67" spans="2:6">
      <c r="B67" s="63" t="str">
        <f>Polozky_stavebni_cast!B436</f>
        <v>722</v>
      </c>
      <c r="C67" s="59" t="str">
        <f>Polozky_stavebni_cast!C436</f>
        <v xml:space="preserve">Vnitřní vodovod                                                                                                                                       </v>
      </c>
      <c r="D67" s="60">
        <f>Polozky_stavebni_cast!G436</f>
        <v>0</v>
      </c>
      <c r="E67" s="61">
        <f t="shared" si="2"/>
        <v>0</v>
      </c>
      <c r="F67" s="62">
        <f t="shared" ref="F67:F69" si="8">D67*1.21</f>
        <v>0</v>
      </c>
    </row>
    <row r="68" spans="2:6">
      <c r="B68" s="63" t="str">
        <f>Polozky_stavebni_cast!B440</f>
        <v>767</v>
      </c>
      <c r="C68" s="59" t="str">
        <f>Polozky_stavebni_cast!C440</f>
        <v xml:space="preserve">Konstrukce zámečnické                                                                                                                                 </v>
      </c>
      <c r="D68" s="60">
        <f>Polozky_stavebni_cast!G440</f>
        <v>0</v>
      </c>
      <c r="E68" s="61">
        <f t="shared" si="2"/>
        <v>0</v>
      </c>
      <c r="F68" s="62">
        <f t="shared" si="8"/>
        <v>0</v>
      </c>
    </row>
    <row r="69" spans="2:6">
      <c r="B69" s="63" t="str">
        <f>Polozky_stavebni_cast!B445</f>
        <v>99</v>
      </c>
      <c r="C69" s="59" t="str">
        <f>Polozky_stavebni_cast!C445</f>
        <v xml:space="preserve">Přesun hmot HSV                                                                                                                                       </v>
      </c>
      <c r="D69" s="60">
        <f>Polozky_stavebni_cast!G445</f>
        <v>0</v>
      </c>
      <c r="E69" s="61">
        <f t="shared" si="2"/>
        <v>0</v>
      </c>
      <c r="F69" s="62">
        <f t="shared" si="8"/>
        <v>0</v>
      </c>
    </row>
    <row r="70" spans="2:6">
      <c r="B70" s="63"/>
      <c r="C70" s="59"/>
      <c r="D70" s="60"/>
      <c r="E70" s="60"/>
      <c r="F70" s="64"/>
    </row>
    <row r="71" spans="2:6" ht="13.5" customHeight="1">
      <c r="B71" s="65" t="s">
        <v>483</v>
      </c>
      <c r="C71" s="66" t="str">
        <f>Polozky_stavebni_cast!C447</f>
        <v>SO06 - VZT - odsávání</v>
      </c>
      <c r="D71" s="67">
        <f>Polozky_stavebni_cast!G447</f>
        <v>0</v>
      </c>
      <c r="E71" s="67">
        <f t="shared" si="2"/>
        <v>0</v>
      </c>
      <c r="F71" s="68">
        <f t="shared" ref="F71:F72" si="9">D71*1.21</f>
        <v>0</v>
      </c>
    </row>
    <row r="72" spans="2:6">
      <c r="B72" s="63" t="str">
        <f>Polozky_stavebni_cast!B450</f>
        <v>VZT1</v>
      </c>
      <c r="C72" s="59" t="str">
        <f>Polozky_stavebni_cast!C450</f>
        <v>Vzduchotechnika</v>
      </c>
      <c r="D72" s="60">
        <f>Polozky_stavebni_cast!G450</f>
        <v>0</v>
      </c>
      <c r="E72" s="61">
        <f t="shared" si="2"/>
        <v>0</v>
      </c>
      <c r="F72" s="62">
        <f t="shared" si="9"/>
        <v>0</v>
      </c>
    </row>
    <row r="73" spans="2:6">
      <c r="B73" s="63" t="str">
        <f>Polozky_stavebni_cast!B458</f>
        <v>1</v>
      </c>
      <c r="C73" s="59" t="str">
        <f>Polozky_stavebni_cast!C458</f>
        <v>Zemní práce</v>
      </c>
      <c r="D73" s="60">
        <f>Polozky_stavebni_cast!G458</f>
        <v>0</v>
      </c>
      <c r="E73" s="61">
        <f t="shared" ref="E73:E77" si="10">F73-D73</f>
        <v>0</v>
      </c>
      <c r="F73" s="62">
        <f t="shared" ref="F73:F77" si="11">D73*1.21</f>
        <v>0</v>
      </c>
    </row>
    <row r="74" spans="2:6">
      <c r="B74" s="63" t="str">
        <f>Polozky_stavebni_cast!B463</f>
        <v>6</v>
      </c>
      <c r="C74" s="59" t="str">
        <f>Polozky_stavebni_cast!C463</f>
        <v>Úpravy povrchů, podlahy, výplně otvorů</v>
      </c>
      <c r="D74" s="60">
        <f>Polozky_stavebni_cast!G463</f>
        <v>0</v>
      </c>
      <c r="E74" s="61">
        <f t="shared" si="10"/>
        <v>0</v>
      </c>
      <c r="F74" s="62">
        <f t="shared" si="11"/>
        <v>0</v>
      </c>
    </row>
    <row r="75" spans="2:6">
      <c r="B75" s="69">
        <f>Polozky_stavebni_cast!B467</f>
        <v>764</v>
      </c>
      <c r="C75" s="59" t="str">
        <f>Polozky_stavebni_cast!C467</f>
        <v>Konstrukce klempířské</v>
      </c>
      <c r="D75" s="60">
        <f>Polozky_stavebni_cast!G467</f>
        <v>0</v>
      </c>
      <c r="E75" s="61">
        <f t="shared" ref="E75" si="12">F75-D75</f>
        <v>0</v>
      </c>
      <c r="F75" s="62">
        <f t="shared" ref="F75" si="13">D75*1.21</f>
        <v>0</v>
      </c>
    </row>
    <row r="76" spans="2:6">
      <c r="B76" s="69">
        <f>Polozky_stavebni_cast!B471</f>
        <v>96</v>
      </c>
      <c r="C76" s="59" t="str">
        <f>Polozky_stavebni_cast!C471</f>
        <v xml:space="preserve">Bourání konstrukcí                                                                                                                                    </v>
      </c>
      <c r="D76" s="60">
        <f>Polozky_stavebni_cast!G471</f>
        <v>0</v>
      </c>
      <c r="E76" s="61">
        <f t="shared" si="10"/>
        <v>0</v>
      </c>
      <c r="F76" s="62">
        <f t="shared" si="11"/>
        <v>0</v>
      </c>
    </row>
    <row r="77" spans="2:6">
      <c r="B77" s="63" t="str">
        <f>Polozky_stavebni_cast!B478</f>
        <v>97</v>
      </c>
      <c r="C77" s="59" t="str">
        <f>Polozky_stavebni_cast!C478</f>
        <v xml:space="preserve">Doprava vybouraných hmot                                                                                                                              </v>
      </c>
      <c r="D77" s="60">
        <f>Polozky_stavebni_cast!G478</f>
        <v>0</v>
      </c>
      <c r="E77" s="61">
        <f t="shared" si="10"/>
        <v>0</v>
      </c>
      <c r="F77" s="62">
        <f t="shared" si="11"/>
        <v>0</v>
      </c>
    </row>
    <row r="78" spans="2:6">
      <c r="B78" s="63"/>
      <c r="C78" s="59"/>
      <c r="D78" s="60"/>
      <c r="E78" s="61"/>
      <c r="F78" s="62"/>
    </row>
    <row r="79" spans="2:6">
      <c r="B79" s="65" t="s">
        <v>484</v>
      </c>
      <c r="C79" s="66" t="str">
        <f>Polozky_stavebni_cast!C480</f>
        <v>SO07 - Plynovod</v>
      </c>
      <c r="D79" s="67">
        <f>Polozky_stavebni_cast!G480</f>
        <v>0</v>
      </c>
      <c r="E79" s="67">
        <f t="shared" si="2"/>
        <v>0</v>
      </c>
      <c r="F79" s="68">
        <f t="shared" ref="F79:F80" si="14">D79*1.21</f>
        <v>0</v>
      </c>
    </row>
    <row r="80" spans="2:6">
      <c r="B80" s="63" t="str">
        <f>Polozky_stavebni_cast!B483</f>
        <v>723</v>
      </c>
      <c r="C80" s="59" t="str">
        <f>Polozky_stavebni_cast!C483</f>
        <v xml:space="preserve">Vnitřní plynovod                                                                                                                                      </v>
      </c>
      <c r="D80" s="60">
        <f>Polozky_stavebni_cast!G483</f>
        <v>0</v>
      </c>
      <c r="E80" s="61">
        <f t="shared" si="2"/>
        <v>0</v>
      </c>
      <c r="F80" s="62">
        <f t="shared" si="14"/>
        <v>0</v>
      </c>
    </row>
    <row r="81" spans="2:6">
      <c r="B81" s="63"/>
      <c r="C81" s="59"/>
      <c r="D81" s="60"/>
      <c r="E81" s="61"/>
      <c r="F81" s="62"/>
    </row>
    <row r="82" spans="2:6">
      <c r="B82" s="65" t="s">
        <v>485</v>
      </c>
      <c r="C82" s="66" t="str">
        <f>Polozky_stavebni_cast!C485</f>
        <v>SO08 - Elektroinstalace</v>
      </c>
      <c r="D82" s="67">
        <f>Polozky_stavebni_cast!G485</f>
        <v>0</v>
      </c>
      <c r="E82" s="67">
        <f t="shared" si="2"/>
        <v>0</v>
      </c>
      <c r="F82" s="68">
        <f t="shared" ref="F82:F83" si="15">D82*1.21</f>
        <v>0</v>
      </c>
    </row>
    <row r="83" spans="2:6">
      <c r="B83" s="63" t="str">
        <f>Polozky_stavebni_cast!B488</f>
        <v>M21</v>
      </c>
      <c r="C83" s="59" t="str">
        <f>Polozky_stavebni_cast!C488</f>
        <v>Montáže</v>
      </c>
      <c r="D83" s="60">
        <f>Polozky_stavebni_cast!G488</f>
        <v>0</v>
      </c>
      <c r="E83" s="61">
        <f t="shared" si="2"/>
        <v>0</v>
      </c>
      <c r="F83" s="62">
        <f t="shared" si="15"/>
        <v>0</v>
      </c>
    </row>
    <row r="84" spans="2:6">
      <c r="B84" s="63"/>
      <c r="C84" s="59"/>
      <c r="D84" s="60"/>
      <c r="E84" s="60"/>
      <c r="F84" s="64"/>
    </row>
    <row r="85" spans="2:6">
      <c r="B85" s="65" t="s">
        <v>486</v>
      </c>
      <c r="C85" s="66" t="str">
        <f>Polozky_stavebni_cast!C490</f>
        <v>SO09 - Montážní jáma</v>
      </c>
      <c r="D85" s="67">
        <f>Polozky_stavebni_cast!G490</f>
        <v>0</v>
      </c>
      <c r="E85" s="67">
        <f t="shared" si="2"/>
        <v>0</v>
      </c>
      <c r="F85" s="68">
        <f t="shared" si="3"/>
        <v>0</v>
      </c>
    </row>
    <row r="86" spans="2:6">
      <c r="B86" s="63" t="str">
        <f>Polozky_stavebni_cast!B494</f>
        <v>6</v>
      </c>
      <c r="C86" s="59" t="str">
        <f>Polozky_stavebni_cast!C494</f>
        <v>Úpravy povrchů, podlahy, výplně otvorů</v>
      </c>
      <c r="D86" s="60">
        <f>Polozky_stavebni_cast!G494</f>
        <v>0</v>
      </c>
      <c r="E86" s="61">
        <f t="shared" si="2"/>
        <v>0</v>
      </c>
      <c r="F86" s="62">
        <f t="shared" si="3"/>
        <v>0</v>
      </c>
    </row>
    <row r="87" spans="2:6">
      <c r="B87" s="63" t="str">
        <f>Polozky_stavebni_cast!B500</f>
        <v>711</v>
      </c>
      <c r="C87" s="59" t="str">
        <f>Polozky_stavebni_cast!C500</f>
        <v xml:space="preserve">Izolace proti vodě                                                                                                                                    </v>
      </c>
      <c r="D87" s="60">
        <f>Polozky_stavebni_cast!G500</f>
        <v>0</v>
      </c>
      <c r="E87" s="61">
        <f t="shared" si="2"/>
        <v>0</v>
      </c>
      <c r="F87" s="62">
        <f t="shared" si="3"/>
        <v>0</v>
      </c>
    </row>
    <row r="88" spans="2:6">
      <c r="B88" s="69">
        <f>Polozky_stavebni_cast!B505</f>
        <v>767</v>
      </c>
      <c r="C88" s="59" t="str">
        <f>Polozky_stavebni_cast!C505</f>
        <v>Konstrukce zámečnické</v>
      </c>
      <c r="D88" s="60">
        <f>Polozky_stavebni_cast!G505</f>
        <v>0</v>
      </c>
      <c r="E88" s="61">
        <f t="shared" si="2"/>
        <v>0</v>
      </c>
      <c r="F88" s="62">
        <f t="shared" ref="F88" si="16">D88*1.21</f>
        <v>0</v>
      </c>
    </row>
    <row r="89" spans="2:6">
      <c r="B89" s="63" t="str">
        <f>Polozky_stavebni_cast!B512</f>
        <v>771</v>
      </c>
      <c r="C89" s="59" t="str">
        <f>Polozky_stavebni_cast!C512</f>
        <v xml:space="preserve">Podlahy z dlaždic a obklady                                                                                                                           </v>
      </c>
      <c r="D89" s="60">
        <f>Polozky_stavebni_cast!G512</f>
        <v>0</v>
      </c>
      <c r="E89" s="61">
        <f t="shared" si="2"/>
        <v>0</v>
      </c>
      <c r="F89" s="62">
        <f t="shared" si="3"/>
        <v>0</v>
      </c>
    </row>
    <row r="90" spans="2:6">
      <c r="B90" s="63" t="str">
        <f>Polozky_stavebni_cast!B518</f>
        <v>781</v>
      </c>
      <c r="C90" s="59" t="str">
        <f>Polozky_stavebni_cast!C518</f>
        <v xml:space="preserve">Obklady keramické                                                                                                                                     </v>
      </c>
      <c r="D90" s="60">
        <f>Polozky_stavebni_cast!G518</f>
        <v>0</v>
      </c>
      <c r="E90" s="61">
        <f t="shared" si="2"/>
        <v>0</v>
      </c>
      <c r="F90" s="62">
        <f t="shared" si="3"/>
        <v>0</v>
      </c>
    </row>
    <row r="91" spans="2:6">
      <c r="B91" s="63" t="str">
        <f>Polozky_stavebni_cast!B522</f>
        <v>96</v>
      </c>
      <c r="C91" s="59" t="str">
        <f>Polozky_stavebni_cast!C522</f>
        <v xml:space="preserve">Bourání konstrukcí                                                                                                                                    </v>
      </c>
      <c r="D91" s="60">
        <f>Polozky_stavebni_cast!G522</f>
        <v>0</v>
      </c>
      <c r="E91" s="61">
        <f t="shared" si="2"/>
        <v>0</v>
      </c>
      <c r="F91" s="62">
        <f t="shared" si="3"/>
        <v>0</v>
      </c>
    </row>
    <row r="92" spans="2:6">
      <c r="B92" s="63" t="str">
        <f>Polozky_stavebni_cast!B531</f>
        <v>97</v>
      </c>
      <c r="C92" s="59" t="str">
        <f>Polozky_stavebni_cast!C531</f>
        <v xml:space="preserve">Doprava vybouraných hmot                                                                                                                              </v>
      </c>
      <c r="D92" s="60">
        <f>Polozky_stavebni_cast!G531</f>
        <v>0</v>
      </c>
      <c r="E92" s="61">
        <f t="shared" si="2"/>
        <v>0</v>
      </c>
      <c r="F92" s="62">
        <f t="shared" si="3"/>
        <v>0</v>
      </c>
    </row>
    <row r="93" spans="2:6">
      <c r="B93" s="63"/>
      <c r="C93" s="59"/>
      <c r="D93" s="60"/>
      <c r="E93" s="60"/>
      <c r="F93" s="64"/>
    </row>
    <row r="94" spans="2:6">
      <c r="B94" s="65" t="s">
        <v>487</v>
      </c>
      <c r="C94" s="66" t="str">
        <f>Polozky_stavebni_cast!C533</f>
        <v>SO010 - Demolice komína</v>
      </c>
      <c r="D94" s="67">
        <f>Polozky_stavebni_cast!G533</f>
        <v>0</v>
      </c>
      <c r="E94" s="67">
        <f t="shared" si="2"/>
        <v>0</v>
      </c>
      <c r="F94" s="68">
        <f t="shared" si="3"/>
        <v>0</v>
      </c>
    </row>
    <row r="95" spans="2:6">
      <c r="B95" s="63" t="str">
        <f>Polozky_stavebni_cast!B536</f>
        <v>767</v>
      </c>
      <c r="C95" s="59" t="str">
        <f>Polozky_stavebni_cast!C536</f>
        <v xml:space="preserve">Konstrukce zámečnické                                                                                                                                 </v>
      </c>
      <c r="D95" s="60">
        <f>Polozky_stavebni_cast!G536</f>
        <v>0</v>
      </c>
      <c r="E95" s="61">
        <f t="shared" si="2"/>
        <v>0</v>
      </c>
      <c r="F95" s="62">
        <f t="shared" ref="F95:F98" si="17">D95*1.21</f>
        <v>0</v>
      </c>
    </row>
    <row r="96" spans="2:6">
      <c r="B96" s="63" t="str">
        <f>Polozky_stavebni_cast!B542</f>
        <v>94</v>
      </c>
      <c r="C96" s="59" t="str">
        <f>Polozky_stavebni_cast!C542</f>
        <v xml:space="preserve">Lešení a stavební výtahy                                                                                                                              </v>
      </c>
      <c r="D96" s="60">
        <f>Polozky_stavebni_cast!G542</f>
        <v>0</v>
      </c>
      <c r="E96" s="61">
        <f t="shared" si="2"/>
        <v>0</v>
      </c>
      <c r="F96" s="62">
        <f t="shared" si="17"/>
        <v>0</v>
      </c>
    </row>
    <row r="97" spans="2:6">
      <c r="B97" s="63" t="str">
        <f>Polozky_stavebni_cast!B549</f>
        <v>97</v>
      </c>
      <c r="C97" s="59" t="str">
        <f>Polozky_stavebni_cast!C549</f>
        <v xml:space="preserve">Doprava vybouraných hmot                                                                                                                              </v>
      </c>
      <c r="D97" s="60">
        <f>Polozky_stavebni_cast!G549</f>
        <v>0</v>
      </c>
      <c r="E97" s="61">
        <f t="shared" si="2"/>
        <v>0</v>
      </c>
      <c r="F97" s="62">
        <f t="shared" si="17"/>
        <v>0</v>
      </c>
    </row>
    <row r="98" spans="2:6">
      <c r="B98" s="63" t="str">
        <f>Polozky_stavebni_cast!B553</f>
        <v>98</v>
      </c>
      <c r="C98" s="59" t="str">
        <f>Polozky_stavebni_cast!C553</f>
        <v xml:space="preserve">Demolice                                                                                                                                              </v>
      </c>
      <c r="D98" s="60">
        <f>Polozky_stavebni_cast!G553</f>
        <v>0</v>
      </c>
      <c r="E98" s="61">
        <f t="shared" si="2"/>
        <v>0</v>
      </c>
      <c r="F98" s="62">
        <f t="shared" si="17"/>
        <v>0</v>
      </c>
    </row>
    <row r="99" spans="2:6">
      <c r="B99" s="63"/>
      <c r="C99" s="59"/>
      <c r="D99" s="60"/>
      <c r="E99" s="60"/>
      <c r="F99" s="64"/>
    </row>
    <row r="100" spans="2:6">
      <c r="B100" s="65" t="s">
        <v>488</v>
      </c>
      <c r="C100" s="66" t="str">
        <f>Polozky_stavebni_cast!C555</f>
        <v>SO011 - Komunikace, povrchy, venkovní úpravy</v>
      </c>
      <c r="D100" s="67">
        <f>Polozky_stavebni_cast!G555</f>
        <v>0</v>
      </c>
      <c r="E100" s="67">
        <f t="shared" si="2"/>
        <v>0</v>
      </c>
      <c r="F100" s="68">
        <f t="shared" si="3"/>
        <v>0</v>
      </c>
    </row>
    <row r="101" spans="2:6">
      <c r="B101" s="63" t="str">
        <f>Polozky_stavebni_cast!B561</f>
        <v>5</v>
      </c>
      <c r="C101" s="59" t="str">
        <f>Polozky_stavebni_cast!C561</f>
        <v>Komunikace</v>
      </c>
      <c r="D101" s="60">
        <f>Polozky_stavebni_cast!G561</f>
        <v>0</v>
      </c>
      <c r="E101" s="61">
        <f t="shared" si="2"/>
        <v>0</v>
      </c>
      <c r="F101" s="62">
        <f t="shared" si="3"/>
        <v>0</v>
      </c>
    </row>
    <row r="102" spans="2:6">
      <c r="B102" s="63" t="str">
        <f>Polozky_stavebni_cast!B565</f>
        <v>99</v>
      </c>
      <c r="C102" s="59" t="str">
        <f>Polozky_stavebni_cast!C565</f>
        <v xml:space="preserve">Přesun hmot HSV                                                                                                                                       </v>
      </c>
      <c r="D102" s="60">
        <f>Polozky_stavebni_cast!G565</f>
        <v>0</v>
      </c>
      <c r="E102" s="61">
        <f t="shared" si="2"/>
        <v>0</v>
      </c>
      <c r="F102" s="62">
        <f t="shared" si="3"/>
        <v>0</v>
      </c>
    </row>
    <row r="103" spans="2:6">
      <c r="B103" s="63"/>
      <c r="C103" s="59"/>
      <c r="D103" s="60"/>
      <c r="E103" s="60"/>
      <c r="F103" s="64"/>
    </row>
    <row r="104" spans="2:6">
      <c r="B104" s="65" t="s">
        <v>489</v>
      </c>
      <c r="C104" s="66" t="str">
        <f>Polozky_stavebni_cast!C567</f>
        <v>SO012 - Vybavení, technologie</v>
      </c>
      <c r="D104" s="67">
        <f>Polozky_stavebni_cast!G567</f>
        <v>0</v>
      </c>
      <c r="E104" s="67">
        <f t="shared" si="2"/>
        <v>0</v>
      </c>
      <c r="F104" s="68">
        <f t="shared" si="3"/>
        <v>0</v>
      </c>
    </row>
    <row r="105" spans="2:6">
      <c r="B105" s="70" t="str">
        <f>Polozky_stavebni_cast!B571</f>
        <v>95</v>
      </c>
      <c r="C105" s="71" t="str">
        <f>Polozky_stavebni_cast!C571</f>
        <v xml:space="preserve">Doplňující konstrukce a práce                                                                                                                         </v>
      </c>
      <c r="D105" s="72">
        <f>Polozky_stavebni_cast!G571</f>
        <v>0</v>
      </c>
      <c r="E105" s="73">
        <f t="shared" si="2"/>
        <v>0</v>
      </c>
      <c r="F105" s="74">
        <f t="shared" ref="F105" si="18">D105*1.21</f>
        <v>0</v>
      </c>
    </row>
    <row r="106" spans="2:6">
      <c r="B106" s="75"/>
      <c r="C106" s="75"/>
      <c r="D106" s="76"/>
      <c r="E106" s="76"/>
      <c r="F106" s="76"/>
    </row>
    <row r="107" spans="2:6">
      <c r="D107" s="77">
        <f>D6+D17+D36+D52+D66+D71+D79+D82+D85+D94+D100+D104</f>
        <v>0</v>
      </c>
      <c r="E107" s="77">
        <f>E6+E17+E36+E52+E66+E71+E79+E82+E85+E94+E100+E104</f>
        <v>0</v>
      </c>
      <c r="F107" s="77">
        <f>F6+F17+F36+F52+F66+F71+F79+F82+F85+F94+F100+F104</f>
        <v>0</v>
      </c>
    </row>
    <row r="113" spans="6:6">
      <c r="F113" s="77"/>
    </row>
    <row r="114" spans="6:6">
      <c r="F114" s="77"/>
    </row>
    <row r="115" spans="6:6">
      <c r="F115" s="77"/>
    </row>
  </sheetData>
  <mergeCells count="1">
    <mergeCell ref="B1:F1"/>
  </mergeCells>
  <pageMargins left="0.62992125984251968" right="0.62992125984251968" top="0.23622047244094491" bottom="0.19685039370078741" header="0.15748031496062992" footer="0.15748031496062992"/>
  <pageSetup paperSize="9" scale="9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71"/>
  <sheetViews>
    <sheetView zoomScale="80" zoomScaleNormal="80" workbookViewId="0">
      <pane xSplit="9" ySplit="6" topLeftCell="J121" activePane="bottomRight" state="frozen"/>
      <selection pane="topRight" activeCell="J1" sqref="J1"/>
      <selection pane="bottomLeft" activeCell="A7" sqref="A7"/>
      <selection pane="bottomRight" activeCell="C130" sqref="C130"/>
    </sheetView>
  </sheetViews>
  <sheetFormatPr defaultColWidth="10.28515625" defaultRowHeight="12.75" customHeight="1"/>
  <cols>
    <col min="1" max="1" width="6" style="80" customWidth="1"/>
    <col min="2" max="2" width="15" style="81" customWidth="1"/>
    <col min="3" max="3" width="76.85546875" style="82" customWidth="1"/>
    <col min="4" max="4" width="9" style="80" customWidth="1"/>
    <col min="5" max="5" width="12" style="83" customWidth="1"/>
    <col min="6" max="6" width="14" style="84" customWidth="1"/>
    <col min="7" max="7" width="14" style="85" customWidth="1"/>
    <col min="8" max="8" width="12.42578125" style="86" customWidth="1"/>
    <col min="9" max="9" width="13.28515625" style="86" customWidth="1"/>
    <col min="10" max="12" width="15.7109375" style="78" customWidth="1"/>
    <col min="13" max="16384" width="10.28515625" style="79"/>
  </cols>
  <sheetData>
    <row r="1" spans="1:9" ht="19.5" customHeight="1">
      <c r="A1" s="316" t="s">
        <v>15</v>
      </c>
      <c r="B1" s="316"/>
      <c r="C1" s="317"/>
      <c r="D1" s="316"/>
      <c r="E1" s="318"/>
      <c r="F1" s="319"/>
      <c r="G1" s="320"/>
      <c r="H1" s="321"/>
      <c r="I1" s="321"/>
    </row>
    <row r="2" spans="1:9" ht="14.25" customHeight="1"/>
    <row r="3" spans="1:9" ht="15">
      <c r="A3" s="87" t="s">
        <v>0</v>
      </c>
      <c r="C3" s="88" t="s">
        <v>859</v>
      </c>
      <c r="G3" s="89">
        <f>G7+G84+G253+G351+G433+G447+G480+G485+G490+G533+G555+G567</f>
        <v>0</v>
      </c>
      <c r="H3" s="89">
        <f>H7+H84+H253+H351+H433+H447+H480+H485+H490+H533+H555+H567</f>
        <v>0</v>
      </c>
      <c r="I3" s="89">
        <f>I7+I84+I253+I351+I433+I447+I480+I485+I490+I533+I555+I567</f>
        <v>0</v>
      </c>
    </row>
    <row r="4" spans="1:9" ht="19.5" customHeight="1">
      <c r="A4" s="331" t="s">
        <v>66</v>
      </c>
      <c r="B4" s="328" t="s">
        <v>65</v>
      </c>
      <c r="C4" s="326" t="s">
        <v>2</v>
      </c>
      <c r="D4" s="328" t="s">
        <v>3</v>
      </c>
      <c r="E4" s="330" t="s">
        <v>64</v>
      </c>
      <c r="F4" s="322" t="s">
        <v>4</v>
      </c>
      <c r="G4" s="323"/>
      <c r="H4" s="324"/>
      <c r="I4" s="325"/>
    </row>
    <row r="5" spans="1:9" ht="25.5">
      <c r="A5" s="332"/>
      <c r="B5" s="329"/>
      <c r="C5" s="327"/>
      <c r="D5" s="329"/>
      <c r="E5" s="327"/>
      <c r="F5" s="90" t="s">
        <v>5</v>
      </c>
      <c r="G5" s="91" t="s">
        <v>6</v>
      </c>
      <c r="H5" s="92" t="s">
        <v>63</v>
      </c>
      <c r="I5" s="93" t="s">
        <v>62</v>
      </c>
    </row>
    <row r="6" spans="1:9">
      <c r="A6" s="94" t="s">
        <v>7</v>
      </c>
      <c r="B6" s="95" t="s">
        <v>8</v>
      </c>
      <c r="C6" s="96" t="s">
        <v>9</v>
      </c>
      <c r="D6" s="95" t="s">
        <v>10</v>
      </c>
      <c r="E6" s="97" t="s">
        <v>11</v>
      </c>
      <c r="F6" s="98" t="s">
        <v>12</v>
      </c>
      <c r="G6" s="99" t="s">
        <v>13</v>
      </c>
      <c r="H6" s="100">
        <v>8</v>
      </c>
      <c r="I6" s="101">
        <v>9</v>
      </c>
    </row>
    <row r="7" spans="1:9" ht="28.5" customHeight="1">
      <c r="A7" s="314" t="s">
        <v>1</v>
      </c>
      <c r="B7" s="315"/>
      <c r="C7" s="102" t="s">
        <v>155</v>
      </c>
      <c r="D7" s="103"/>
      <c r="E7" s="104"/>
      <c r="F7" s="105"/>
      <c r="G7" s="106">
        <f>G10+G14+G18+G24+G36+G42+G49+G77+G82</f>
        <v>0</v>
      </c>
      <c r="H7" s="106">
        <f>H10+H14+H18+H24+H36+H42+H49+H77+H82</f>
        <v>0</v>
      </c>
      <c r="I7" s="106">
        <f>I10+I14+I18+I24+I36+I42+I49+I77+I82</f>
        <v>0</v>
      </c>
    </row>
    <row r="8" spans="1:9" ht="12.75" customHeight="1">
      <c r="A8" s="107"/>
      <c r="B8" s="108" t="s">
        <v>7</v>
      </c>
      <c r="C8" s="109" t="s">
        <v>67</v>
      </c>
      <c r="D8" s="110"/>
      <c r="E8" s="111"/>
      <c r="F8" s="112"/>
      <c r="G8" s="113"/>
      <c r="H8" s="114"/>
      <c r="I8" s="115"/>
    </row>
    <row r="9" spans="1:9" ht="30" customHeight="1">
      <c r="A9" s="116">
        <v>16</v>
      </c>
      <c r="B9" s="117" t="s">
        <v>77</v>
      </c>
      <c r="C9" s="118" t="s">
        <v>78</v>
      </c>
      <c r="D9" s="119" t="s">
        <v>79</v>
      </c>
      <c r="E9" s="120">
        <v>66.078999999999994</v>
      </c>
      <c r="F9" s="121">
        <v>0</v>
      </c>
      <c r="G9" s="122">
        <f>ROUND((E9*F9),2)</f>
        <v>0</v>
      </c>
      <c r="H9" s="123">
        <f t="shared" ref="H9" si="0">G9*1.21-G9</f>
        <v>0</v>
      </c>
      <c r="I9" s="124">
        <f t="shared" ref="I9" si="1">G9*1.21</f>
        <v>0</v>
      </c>
    </row>
    <row r="10" spans="1:9" ht="12.75" customHeight="1">
      <c r="A10" s="125"/>
      <c r="B10" s="126" t="s">
        <v>7</v>
      </c>
      <c r="C10" s="127" t="s">
        <v>67</v>
      </c>
      <c r="D10" s="128"/>
      <c r="E10" s="129"/>
      <c r="F10" s="130"/>
      <c r="G10" s="131">
        <f>SUM(G9:G9)</f>
        <v>0</v>
      </c>
      <c r="H10" s="131">
        <f t="shared" ref="H10:H77" si="2">G10*1.21-G10</f>
        <v>0</v>
      </c>
      <c r="I10" s="132">
        <f t="shared" ref="I10:I77" si="3">G10*1.21</f>
        <v>0</v>
      </c>
    </row>
    <row r="11" spans="1:9" ht="12.75" customHeight="1">
      <c r="A11" s="133"/>
      <c r="B11" s="134"/>
      <c r="C11" s="135"/>
      <c r="D11" s="134"/>
      <c r="E11" s="136"/>
      <c r="F11" s="137"/>
      <c r="G11" s="138"/>
      <c r="H11" s="123"/>
      <c r="I11" s="124"/>
    </row>
    <row r="12" spans="1:9" ht="12.75" customHeight="1">
      <c r="A12" s="139"/>
      <c r="B12" s="140" t="s">
        <v>80</v>
      </c>
      <c r="C12" s="141" t="s">
        <v>81</v>
      </c>
      <c r="D12" s="142"/>
      <c r="E12" s="143"/>
      <c r="F12" s="144"/>
      <c r="G12" s="145"/>
      <c r="H12" s="123"/>
      <c r="I12" s="124"/>
    </row>
    <row r="13" spans="1:9" ht="30" customHeight="1">
      <c r="A13" s="116">
        <v>43</v>
      </c>
      <c r="B13" s="117" t="s">
        <v>82</v>
      </c>
      <c r="C13" s="118" t="s">
        <v>83</v>
      </c>
      <c r="D13" s="119" t="s">
        <v>84</v>
      </c>
      <c r="E13" s="120">
        <v>1</v>
      </c>
      <c r="F13" s="121">
        <v>0</v>
      </c>
      <c r="G13" s="122">
        <f>ROUND((E13*F13),2)</f>
        <v>0</v>
      </c>
      <c r="H13" s="123">
        <f t="shared" si="2"/>
        <v>0</v>
      </c>
      <c r="I13" s="124">
        <f t="shared" si="3"/>
        <v>0</v>
      </c>
    </row>
    <row r="14" spans="1:9" ht="12.75" customHeight="1">
      <c r="A14" s="125"/>
      <c r="B14" s="126" t="s">
        <v>80</v>
      </c>
      <c r="C14" s="127" t="s">
        <v>81</v>
      </c>
      <c r="D14" s="128"/>
      <c r="E14" s="129"/>
      <c r="F14" s="130"/>
      <c r="G14" s="131">
        <f>SUM(G13:G13)</f>
        <v>0</v>
      </c>
      <c r="H14" s="131">
        <f t="shared" si="2"/>
        <v>0</v>
      </c>
      <c r="I14" s="132">
        <f t="shared" si="3"/>
        <v>0</v>
      </c>
    </row>
    <row r="15" spans="1:9" ht="12.75" customHeight="1">
      <c r="A15" s="133"/>
      <c r="B15" s="134"/>
      <c r="C15" s="135"/>
      <c r="D15" s="134"/>
      <c r="E15" s="136"/>
      <c r="F15" s="137"/>
      <c r="G15" s="138"/>
      <c r="H15" s="123"/>
      <c r="I15" s="124"/>
    </row>
    <row r="16" spans="1:9" ht="12.75" customHeight="1">
      <c r="A16" s="139"/>
      <c r="B16" s="140" t="s">
        <v>85</v>
      </c>
      <c r="C16" s="141" t="s">
        <v>86</v>
      </c>
      <c r="D16" s="142"/>
      <c r="E16" s="143"/>
      <c r="F16" s="144"/>
      <c r="G16" s="145"/>
      <c r="H16" s="123"/>
      <c r="I16" s="124"/>
    </row>
    <row r="17" spans="1:9" ht="45" customHeight="1">
      <c r="A17" s="116">
        <v>1</v>
      </c>
      <c r="B17" s="117" t="s">
        <v>87</v>
      </c>
      <c r="C17" s="118" t="s">
        <v>88</v>
      </c>
      <c r="D17" s="119" t="s">
        <v>16</v>
      </c>
      <c r="E17" s="120">
        <v>333.08280000000008</v>
      </c>
      <c r="F17" s="121">
        <v>0</v>
      </c>
      <c r="G17" s="122">
        <f>ROUND((E17*F17),2)</f>
        <v>0</v>
      </c>
      <c r="H17" s="123">
        <f t="shared" si="2"/>
        <v>0</v>
      </c>
      <c r="I17" s="124">
        <f t="shared" si="3"/>
        <v>0</v>
      </c>
    </row>
    <row r="18" spans="1:9" ht="12.75" customHeight="1">
      <c r="A18" s="125"/>
      <c r="B18" s="126" t="s">
        <v>85</v>
      </c>
      <c r="C18" s="127" t="s">
        <v>86</v>
      </c>
      <c r="D18" s="128"/>
      <c r="E18" s="129"/>
      <c r="F18" s="130"/>
      <c r="G18" s="131">
        <f>SUM(G17:G17)</f>
        <v>0</v>
      </c>
      <c r="H18" s="131">
        <f t="shared" si="2"/>
        <v>0</v>
      </c>
      <c r="I18" s="132">
        <f t="shared" si="3"/>
        <v>0</v>
      </c>
    </row>
    <row r="19" spans="1:9" ht="12.75" customHeight="1">
      <c r="A19" s="133"/>
      <c r="B19" s="134"/>
      <c r="C19" s="135"/>
      <c r="D19" s="134"/>
      <c r="E19" s="136"/>
      <c r="F19" s="137"/>
      <c r="G19" s="138"/>
      <c r="H19" s="123"/>
      <c r="I19" s="124"/>
    </row>
    <row r="20" spans="1:9" ht="12.75" customHeight="1">
      <c r="A20" s="139"/>
      <c r="B20" s="140" t="s">
        <v>89</v>
      </c>
      <c r="C20" s="141" t="s">
        <v>90</v>
      </c>
      <c r="D20" s="142"/>
      <c r="E20" s="143"/>
      <c r="F20" s="144"/>
      <c r="G20" s="145"/>
      <c r="H20" s="123"/>
      <c r="I20" s="124"/>
    </row>
    <row r="21" spans="1:9" ht="30" customHeight="1">
      <c r="A21" s="116">
        <v>37</v>
      </c>
      <c r="B21" s="117" t="s">
        <v>91</v>
      </c>
      <c r="C21" s="118" t="s">
        <v>92</v>
      </c>
      <c r="D21" s="119" t="s">
        <v>93</v>
      </c>
      <c r="E21" s="120">
        <v>99.36</v>
      </c>
      <c r="F21" s="121">
        <v>0</v>
      </c>
      <c r="G21" s="122">
        <f>ROUND((E21*F21),2)</f>
        <v>0</v>
      </c>
      <c r="H21" s="123">
        <f t="shared" si="2"/>
        <v>0</v>
      </c>
      <c r="I21" s="124">
        <f t="shared" si="3"/>
        <v>0</v>
      </c>
    </row>
    <row r="22" spans="1:9" ht="30" customHeight="1">
      <c r="A22" s="116">
        <v>38</v>
      </c>
      <c r="B22" s="117" t="s">
        <v>94</v>
      </c>
      <c r="C22" s="118" t="s">
        <v>95</v>
      </c>
      <c r="D22" s="119" t="s">
        <v>96</v>
      </c>
      <c r="E22" s="120">
        <v>8</v>
      </c>
      <c r="F22" s="121">
        <v>0</v>
      </c>
      <c r="G22" s="122">
        <f>ROUND((E22*F22),2)</f>
        <v>0</v>
      </c>
      <c r="H22" s="123">
        <f t="shared" si="2"/>
        <v>0</v>
      </c>
      <c r="I22" s="124">
        <f t="shared" si="3"/>
        <v>0</v>
      </c>
    </row>
    <row r="23" spans="1:9" ht="30" customHeight="1">
      <c r="A23" s="116">
        <v>39</v>
      </c>
      <c r="B23" s="117" t="s">
        <v>97</v>
      </c>
      <c r="C23" s="118" t="s">
        <v>98</v>
      </c>
      <c r="D23" s="119" t="s">
        <v>93</v>
      </c>
      <c r="E23" s="120">
        <v>40.920000000000009</v>
      </c>
      <c r="F23" s="121">
        <v>0</v>
      </c>
      <c r="G23" s="122">
        <f>ROUND((E23*F23),2)</f>
        <v>0</v>
      </c>
      <c r="H23" s="123">
        <f t="shared" si="2"/>
        <v>0</v>
      </c>
      <c r="I23" s="124">
        <f t="shared" si="3"/>
        <v>0</v>
      </c>
    </row>
    <row r="24" spans="1:9" ht="12.75" customHeight="1">
      <c r="A24" s="125"/>
      <c r="B24" s="126" t="s">
        <v>89</v>
      </c>
      <c r="C24" s="127" t="s">
        <v>90</v>
      </c>
      <c r="D24" s="128"/>
      <c r="E24" s="129"/>
      <c r="F24" s="130"/>
      <c r="G24" s="131">
        <f>SUM(G21:G23)</f>
        <v>0</v>
      </c>
      <c r="H24" s="131">
        <f t="shared" si="2"/>
        <v>0</v>
      </c>
      <c r="I24" s="132">
        <f t="shared" si="3"/>
        <v>0</v>
      </c>
    </row>
    <row r="25" spans="1:9" ht="12.75" customHeight="1">
      <c r="A25" s="133"/>
      <c r="B25" s="134"/>
      <c r="C25" s="135"/>
      <c r="D25" s="134"/>
      <c r="E25" s="136"/>
      <c r="F25" s="137"/>
      <c r="G25" s="138"/>
      <c r="H25" s="123"/>
      <c r="I25" s="124"/>
    </row>
    <row r="26" spans="1:9" ht="12.75" customHeight="1">
      <c r="A26" s="139"/>
      <c r="B26" s="140" t="s">
        <v>99</v>
      </c>
      <c r="C26" s="141" t="s">
        <v>100</v>
      </c>
      <c r="D26" s="142"/>
      <c r="E26" s="143"/>
      <c r="F26" s="144"/>
      <c r="G26" s="145"/>
      <c r="H26" s="123"/>
      <c r="I26" s="124"/>
    </row>
    <row r="27" spans="1:9" ht="30" customHeight="1">
      <c r="A27" s="116">
        <v>15</v>
      </c>
      <c r="B27" s="117" t="s">
        <v>101</v>
      </c>
      <c r="C27" s="118" t="s">
        <v>102</v>
      </c>
      <c r="D27" s="119" t="s">
        <v>16</v>
      </c>
      <c r="E27" s="120">
        <v>349.7364</v>
      </c>
      <c r="F27" s="121">
        <v>0</v>
      </c>
      <c r="G27" s="122">
        <f t="shared" ref="G27:G35" si="4">ROUND((E27*F27),2)</f>
        <v>0</v>
      </c>
      <c r="H27" s="123">
        <f t="shared" si="2"/>
        <v>0</v>
      </c>
      <c r="I27" s="124">
        <f t="shared" si="3"/>
        <v>0</v>
      </c>
    </row>
    <row r="28" spans="1:9" ht="30" customHeight="1">
      <c r="A28" s="116">
        <v>12</v>
      </c>
      <c r="B28" s="117" t="s">
        <v>103</v>
      </c>
      <c r="C28" s="118" t="s">
        <v>104</v>
      </c>
      <c r="D28" s="119" t="s">
        <v>16</v>
      </c>
      <c r="E28" s="120">
        <v>654.97699999999998</v>
      </c>
      <c r="F28" s="121">
        <v>0</v>
      </c>
      <c r="G28" s="122">
        <f t="shared" si="4"/>
        <v>0</v>
      </c>
      <c r="H28" s="123">
        <f t="shared" si="2"/>
        <v>0</v>
      </c>
      <c r="I28" s="124">
        <f t="shared" si="3"/>
        <v>0</v>
      </c>
    </row>
    <row r="29" spans="1:9" ht="30" customHeight="1">
      <c r="A29" s="116">
        <v>13</v>
      </c>
      <c r="B29" s="117" t="s">
        <v>105</v>
      </c>
      <c r="C29" s="118" t="s">
        <v>106</v>
      </c>
      <c r="D29" s="119" t="s">
        <v>16</v>
      </c>
      <c r="E29" s="120">
        <v>619.74720000000002</v>
      </c>
      <c r="F29" s="121">
        <v>0</v>
      </c>
      <c r="G29" s="122">
        <f t="shared" si="4"/>
        <v>0</v>
      </c>
      <c r="H29" s="123">
        <f t="shared" si="2"/>
        <v>0</v>
      </c>
      <c r="I29" s="124">
        <f t="shared" si="3"/>
        <v>0</v>
      </c>
    </row>
    <row r="30" spans="1:9" ht="30" customHeight="1">
      <c r="A30" s="116">
        <v>14</v>
      </c>
      <c r="B30" s="117" t="s">
        <v>107</v>
      </c>
      <c r="C30" s="118" t="s">
        <v>108</v>
      </c>
      <c r="D30" s="119" t="s">
        <v>16</v>
      </c>
      <c r="E30" s="120">
        <v>619.74720000000002</v>
      </c>
      <c r="F30" s="121">
        <v>0</v>
      </c>
      <c r="G30" s="122">
        <f t="shared" si="4"/>
        <v>0</v>
      </c>
      <c r="H30" s="123">
        <f t="shared" si="2"/>
        <v>0</v>
      </c>
      <c r="I30" s="124">
        <f t="shared" si="3"/>
        <v>0</v>
      </c>
    </row>
    <row r="31" spans="1:9" ht="30" customHeight="1">
      <c r="A31" s="116">
        <v>28</v>
      </c>
      <c r="B31" s="117" t="s">
        <v>109</v>
      </c>
      <c r="C31" s="118" t="s">
        <v>110</v>
      </c>
      <c r="D31" s="119" t="s">
        <v>16</v>
      </c>
      <c r="E31" s="120">
        <v>69.59</v>
      </c>
      <c r="F31" s="121">
        <v>0</v>
      </c>
      <c r="G31" s="122">
        <f t="shared" si="4"/>
        <v>0</v>
      </c>
      <c r="H31" s="123">
        <f t="shared" si="2"/>
        <v>0</v>
      </c>
      <c r="I31" s="124">
        <f t="shared" si="3"/>
        <v>0</v>
      </c>
    </row>
    <row r="32" spans="1:9" ht="45" customHeight="1">
      <c r="A32" s="116">
        <v>33</v>
      </c>
      <c r="B32" s="117" t="s">
        <v>111</v>
      </c>
      <c r="C32" s="118" t="s">
        <v>491</v>
      </c>
      <c r="D32" s="119" t="s">
        <v>112</v>
      </c>
      <c r="E32" s="120">
        <v>86.939999999999984</v>
      </c>
      <c r="F32" s="121">
        <v>0</v>
      </c>
      <c r="G32" s="122">
        <f t="shared" si="4"/>
        <v>0</v>
      </c>
      <c r="H32" s="123">
        <f t="shared" si="2"/>
        <v>0</v>
      </c>
      <c r="I32" s="124">
        <f t="shared" si="3"/>
        <v>0</v>
      </c>
    </row>
    <row r="33" spans="1:9" ht="45" customHeight="1">
      <c r="A33" s="116">
        <v>34</v>
      </c>
      <c r="B33" s="117" t="s">
        <v>111</v>
      </c>
      <c r="C33" s="118" t="s">
        <v>113</v>
      </c>
      <c r="D33" s="119" t="s">
        <v>112</v>
      </c>
      <c r="E33" s="120">
        <v>1480.05</v>
      </c>
      <c r="F33" s="121">
        <v>0</v>
      </c>
      <c r="G33" s="122">
        <f t="shared" si="4"/>
        <v>0</v>
      </c>
      <c r="H33" s="123">
        <f t="shared" si="2"/>
        <v>0</v>
      </c>
      <c r="I33" s="124">
        <f t="shared" si="3"/>
        <v>0</v>
      </c>
    </row>
    <row r="34" spans="1:9" ht="45" customHeight="1">
      <c r="A34" s="116">
        <v>36</v>
      </c>
      <c r="B34" s="117" t="s">
        <v>111</v>
      </c>
      <c r="C34" s="118" t="s">
        <v>114</v>
      </c>
      <c r="D34" s="119" t="s">
        <v>112</v>
      </c>
      <c r="E34" s="120">
        <v>822.24999999999989</v>
      </c>
      <c r="F34" s="121">
        <v>0</v>
      </c>
      <c r="G34" s="122">
        <f t="shared" si="4"/>
        <v>0</v>
      </c>
      <c r="H34" s="123">
        <f t="shared" si="2"/>
        <v>0</v>
      </c>
      <c r="I34" s="124">
        <f t="shared" si="3"/>
        <v>0</v>
      </c>
    </row>
    <row r="35" spans="1:9" ht="30" customHeight="1">
      <c r="A35" s="116">
        <v>42</v>
      </c>
      <c r="B35" s="117" t="s">
        <v>111</v>
      </c>
      <c r="C35" s="118" t="s">
        <v>492</v>
      </c>
      <c r="D35" s="119" t="s">
        <v>112</v>
      </c>
      <c r="E35" s="120">
        <v>158.125</v>
      </c>
      <c r="F35" s="121">
        <v>0</v>
      </c>
      <c r="G35" s="122">
        <f t="shared" si="4"/>
        <v>0</v>
      </c>
      <c r="H35" s="123">
        <f t="shared" si="2"/>
        <v>0</v>
      </c>
      <c r="I35" s="124">
        <f t="shared" si="3"/>
        <v>0</v>
      </c>
    </row>
    <row r="36" spans="1:9" ht="12.75" customHeight="1">
      <c r="A36" s="125"/>
      <c r="B36" s="126" t="s">
        <v>99</v>
      </c>
      <c r="C36" s="127" t="s">
        <v>100</v>
      </c>
      <c r="D36" s="128"/>
      <c r="E36" s="129"/>
      <c r="F36" s="130"/>
      <c r="G36" s="131">
        <f>SUM(G27:G35)</f>
        <v>0</v>
      </c>
      <c r="H36" s="131">
        <f t="shared" si="2"/>
        <v>0</v>
      </c>
      <c r="I36" s="132">
        <f t="shared" si="3"/>
        <v>0</v>
      </c>
    </row>
    <row r="37" spans="1:9" ht="12.75" customHeight="1">
      <c r="A37" s="133"/>
      <c r="B37" s="134"/>
      <c r="C37" s="135"/>
      <c r="D37" s="134"/>
      <c r="E37" s="136"/>
      <c r="F37" s="137"/>
      <c r="G37" s="138"/>
      <c r="H37" s="123"/>
      <c r="I37" s="124"/>
    </row>
    <row r="38" spans="1:9" ht="12.75" customHeight="1">
      <c r="A38" s="139"/>
      <c r="B38" s="140" t="s">
        <v>115</v>
      </c>
      <c r="C38" s="141" t="s">
        <v>116</v>
      </c>
      <c r="D38" s="142"/>
      <c r="E38" s="143"/>
      <c r="F38" s="144"/>
      <c r="G38" s="145"/>
      <c r="H38" s="123"/>
      <c r="I38" s="124"/>
    </row>
    <row r="39" spans="1:9" ht="45" customHeight="1">
      <c r="A39" s="116">
        <v>3</v>
      </c>
      <c r="B39" s="117" t="s">
        <v>117</v>
      </c>
      <c r="C39" s="118" t="s">
        <v>493</v>
      </c>
      <c r="D39" s="119" t="s">
        <v>79</v>
      </c>
      <c r="E39" s="120">
        <v>124.19999999999999</v>
      </c>
      <c r="F39" s="121">
        <v>0</v>
      </c>
      <c r="G39" s="122">
        <f>ROUND((E39*F39),2)</f>
        <v>0</v>
      </c>
      <c r="H39" s="123">
        <f t="shared" si="2"/>
        <v>0</v>
      </c>
      <c r="I39" s="124">
        <f t="shared" si="3"/>
        <v>0</v>
      </c>
    </row>
    <row r="40" spans="1:9" ht="45" customHeight="1">
      <c r="A40" s="116">
        <v>4</v>
      </c>
      <c r="B40" s="117" t="s">
        <v>118</v>
      </c>
      <c r="C40" s="118" t="s">
        <v>494</v>
      </c>
      <c r="D40" s="119" t="s">
        <v>79</v>
      </c>
      <c r="E40" s="120">
        <v>1738.8</v>
      </c>
      <c r="F40" s="121">
        <v>0</v>
      </c>
      <c r="G40" s="122">
        <f>ROUND((E40*F40),2)</f>
        <v>0</v>
      </c>
      <c r="H40" s="123">
        <f t="shared" si="2"/>
        <v>0</v>
      </c>
      <c r="I40" s="124">
        <f t="shared" si="3"/>
        <v>0</v>
      </c>
    </row>
    <row r="41" spans="1:9" ht="45" customHeight="1">
      <c r="A41" s="116">
        <v>5</v>
      </c>
      <c r="B41" s="117" t="s">
        <v>119</v>
      </c>
      <c r="C41" s="118" t="s">
        <v>495</v>
      </c>
      <c r="D41" s="119" t="s">
        <v>79</v>
      </c>
      <c r="E41" s="120">
        <v>124.19999999999999</v>
      </c>
      <c r="F41" s="121">
        <v>0</v>
      </c>
      <c r="G41" s="122">
        <f>ROUND((E41*F41),2)</f>
        <v>0</v>
      </c>
      <c r="H41" s="123">
        <f t="shared" si="2"/>
        <v>0</v>
      </c>
      <c r="I41" s="124">
        <f t="shared" si="3"/>
        <v>0</v>
      </c>
    </row>
    <row r="42" spans="1:9" ht="12.75" customHeight="1">
      <c r="A42" s="125"/>
      <c r="B42" s="126" t="s">
        <v>115</v>
      </c>
      <c r="C42" s="127" t="s">
        <v>116</v>
      </c>
      <c r="D42" s="128"/>
      <c r="E42" s="129"/>
      <c r="F42" s="130"/>
      <c r="G42" s="131">
        <f>SUM(G39:G41)</f>
        <v>0</v>
      </c>
      <c r="H42" s="131">
        <f t="shared" si="2"/>
        <v>0</v>
      </c>
      <c r="I42" s="132">
        <f t="shared" si="3"/>
        <v>0</v>
      </c>
    </row>
    <row r="43" spans="1:9" ht="12.75" customHeight="1">
      <c r="A43" s="133"/>
      <c r="B43" s="134"/>
      <c r="C43" s="135"/>
      <c r="D43" s="134"/>
      <c r="E43" s="136"/>
      <c r="F43" s="137"/>
      <c r="G43" s="138"/>
      <c r="H43" s="123"/>
      <c r="I43" s="124"/>
    </row>
    <row r="44" spans="1:9" ht="12.75" customHeight="1">
      <c r="A44" s="139"/>
      <c r="B44" s="140" t="s">
        <v>121</v>
      </c>
      <c r="C44" s="141" t="s">
        <v>122</v>
      </c>
      <c r="D44" s="142"/>
      <c r="E44" s="143"/>
      <c r="F44" s="144"/>
      <c r="G44" s="145"/>
      <c r="H44" s="123"/>
      <c r="I44" s="124"/>
    </row>
    <row r="45" spans="1:9" ht="30" customHeight="1">
      <c r="A45" s="116">
        <v>21</v>
      </c>
      <c r="B45" s="117" t="s">
        <v>123</v>
      </c>
      <c r="C45" s="118" t="s">
        <v>835</v>
      </c>
      <c r="D45" s="119" t="s">
        <v>79</v>
      </c>
      <c r="E45" s="120">
        <v>61.73</v>
      </c>
      <c r="F45" s="121">
        <v>0</v>
      </c>
      <c r="G45" s="122">
        <f>ROUND((E45*F45),2)</f>
        <v>0</v>
      </c>
      <c r="H45" s="123">
        <f t="shared" si="2"/>
        <v>0</v>
      </c>
      <c r="I45" s="124">
        <f t="shared" si="3"/>
        <v>0</v>
      </c>
    </row>
    <row r="46" spans="1:9" ht="30" customHeight="1">
      <c r="A46" s="116">
        <v>26</v>
      </c>
      <c r="B46" s="117" t="s">
        <v>124</v>
      </c>
      <c r="C46" s="118" t="s">
        <v>125</v>
      </c>
      <c r="D46" s="119" t="s">
        <v>96</v>
      </c>
      <c r="E46" s="120">
        <v>21</v>
      </c>
      <c r="F46" s="121">
        <v>0</v>
      </c>
      <c r="G46" s="122">
        <f>ROUND((E46*F46),2)</f>
        <v>0</v>
      </c>
      <c r="H46" s="123">
        <f t="shared" si="2"/>
        <v>0</v>
      </c>
      <c r="I46" s="124">
        <f t="shared" si="3"/>
        <v>0</v>
      </c>
    </row>
    <row r="47" spans="1:9" ht="30" customHeight="1">
      <c r="A47" s="116">
        <v>27</v>
      </c>
      <c r="B47" s="117" t="s">
        <v>126</v>
      </c>
      <c r="C47" s="118" t="s">
        <v>127</v>
      </c>
      <c r="D47" s="119" t="s">
        <v>16</v>
      </c>
      <c r="E47" s="120">
        <v>5.6</v>
      </c>
      <c r="F47" s="121">
        <v>0</v>
      </c>
      <c r="G47" s="122">
        <f>ROUND((E47*F47),2)</f>
        <v>0</v>
      </c>
      <c r="H47" s="123">
        <f t="shared" si="2"/>
        <v>0</v>
      </c>
      <c r="I47" s="124">
        <f t="shared" si="3"/>
        <v>0</v>
      </c>
    </row>
    <row r="48" spans="1:9" ht="30" customHeight="1">
      <c r="A48" s="116"/>
      <c r="B48" s="117" t="s">
        <v>198</v>
      </c>
      <c r="C48" s="118" t="s">
        <v>550</v>
      </c>
      <c r="D48" s="119" t="s">
        <v>16</v>
      </c>
      <c r="E48" s="120">
        <v>656.06760000000008</v>
      </c>
      <c r="F48" s="121">
        <v>0</v>
      </c>
      <c r="G48" s="122">
        <f>ROUND((E48*F48),2)</f>
        <v>0</v>
      </c>
      <c r="H48" s="123">
        <f t="shared" ref="H48" si="5">G48*1.21-G48</f>
        <v>0</v>
      </c>
      <c r="I48" s="124">
        <f t="shared" ref="I48" si="6">G48*1.21</f>
        <v>0</v>
      </c>
    </row>
    <row r="49" spans="1:9" ht="12.75" customHeight="1">
      <c r="A49" s="125"/>
      <c r="B49" s="126" t="s">
        <v>121</v>
      </c>
      <c r="C49" s="127" t="s">
        <v>122</v>
      </c>
      <c r="D49" s="128"/>
      <c r="E49" s="129"/>
      <c r="F49" s="130"/>
      <c r="G49" s="131">
        <f>SUM(G45:G48)</f>
        <v>0</v>
      </c>
      <c r="H49" s="131">
        <f t="shared" ref="H49:I49" si="7">SUM(H45:H48)</f>
        <v>0</v>
      </c>
      <c r="I49" s="131">
        <f t="shared" si="7"/>
        <v>0</v>
      </c>
    </row>
    <row r="50" spans="1:9" ht="12.75" customHeight="1">
      <c r="A50" s="133"/>
      <c r="B50" s="134"/>
      <c r="C50" s="135"/>
      <c r="D50" s="134"/>
      <c r="E50" s="136"/>
      <c r="F50" s="137"/>
      <c r="G50" s="138"/>
      <c r="H50" s="123"/>
      <c r="I50" s="124"/>
    </row>
    <row r="51" spans="1:9" ht="12.75" customHeight="1">
      <c r="A51" s="139"/>
      <c r="B51" s="140" t="s">
        <v>128</v>
      </c>
      <c r="C51" s="141" t="s">
        <v>129</v>
      </c>
      <c r="D51" s="142"/>
      <c r="E51" s="143"/>
      <c r="F51" s="144"/>
      <c r="G51" s="145"/>
      <c r="H51" s="123"/>
      <c r="I51" s="124"/>
    </row>
    <row r="52" spans="1:9" ht="30" customHeight="1">
      <c r="A52" s="116">
        <v>6</v>
      </c>
      <c r="B52" s="117" t="s">
        <v>130</v>
      </c>
      <c r="C52" s="118" t="s">
        <v>545</v>
      </c>
      <c r="D52" s="119" t="s">
        <v>14</v>
      </c>
      <c r="E52" s="120">
        <v>9.9934999999999992</v>
      </c>
      <c r="F52" s="121">
        <v>0</v>
      </c>
      <c r="G52" s="122">
        <f t="shared" ref="G52:G76" si="8">ROUND((E52*F52),2)</f>
        <v>0</v>
      </c>
      <c r="H52" s="123">
        <f t="shared" si="2"/>
        <v>0</v>
      </c>
      <c r="I52" s="124">
        <f t="shared" si="3"/>
        <v>0</v>
      </c>
    </row>
    <row r="53" spans="1:9" ht="30" customHeight="1">
      <c r="A53" s="116">
        <v>8</v>
      </c>
      <c r="B53" s="117" t="s">
        <v>130</v>
      </c>
      <c r="C53" s="118" t="s">
        <v>836</v>
      </c>
      <c r="D53" s="119" t="s">
        <v>14</v>
      </c>
      <c r="E53" s="120">
        <v>1.6226499999999999</v>
      </c>
      <c r="F53" s="121">
        <v>0</v>
      </c>
      <c r="G53" s="122">
        <f t="shared" si="8"/>
        <v>0</v>
      </c>
      <c r="H53" s="123">
        <f t="shared" si="2"/>
        <v>0</v>
      </c>
      <c r="I53" s="124">
        <f t="shared" si="3"/>
        <v>0</v>
      </c>
    </row>
    <row r="54" spans="1:9" ht="30" customHeight="1">
      <c r="A54" s="116">
        <v>18</v>
      </c>
      <c r="B54" s="117" t="s">
        <v>130</v>
      </c>
      <c r="C54" s="118" t="s">
        <v>131</v>
      </c>
      <c r="D54" s="119" t="s">
        <v>14</v>
      </c>
      <c r="E54" s="120">
        <v>105.202</v>
      </c>
      <c r="F54" s="121">
        <v>0</v>
      </c>
      <c r="G54" s="122">
        <f t="shared" si="8"/>
        <v>0</v>
      </c>
      <c r="H54" s="123">
        <f t="shared" si="2"/>
        <v>0</v>
      </c>
      <c r="I54" s="124">
        <f t="shared" si="3"/>
        <v>0</v>
      </c>
    </row>
    <row r="55" spans="1:9" ht="30" customHeight="1">
      <c r="A55" s="116">
        <v>24</v>
      </c>
      <c r="B55" s="117" t="s">
        <v>130</v>
      </c>
      <c r="C55" s="118" t="s">
        <v>132</v>
      </c>
      <c r="D55" s="119" t="s">
        <v>14</v>
      </c>
      <c r="E55" s="120">
        <v>154.32900000000001</v>
      </c>
      <c r="F55" s="121">
        <v>0</v>
      </c>
      <c r="G55" s="122">
        <f t="shared" si="8"/>
        <v>0</v>
      </c>
      <c r="H55" s="123">
        <f t="shared" si="2"/>
        <v>0</v>
      </c>
      <c r="I55" s="124">
        <f t="shared" si="3"/>
        <v>0</v>
      </c>
    </row>
    <row r="56" spans="1:9" ht="30" customHeight="1">
      <c r="A56" s="116">
        <v>30</v>
      </c>
      <c r="B56" s="117" t="s">
        <v>130</v>
      </c>
      <c r="C56" s="118" t="s">
        <v>133</v>
      </c>
      <c r="D56" s="119" t="s">
        <v>14</v>
      </c>
      <c r="E56" s="120">
        <v>0.69</v>
      </c>
      <c r="F56" s="121">
        <v>0</v>
      </c>
      <c r="G56" s="122">
        <f t="shared" si="8"/>
        <v>0</v>
      </c>
      <c r="H56" s="123">
        <f t="shared" si="2"/>
        <v>0</v>
      </c>
      <c r="I56" s="124">
        <f t="shared" si="3"/>
        <v>0</v>
      </c>
    </row>
    <row r="57" spans="1:9" ht="30" customHeight="1">
      <c r="A57" s="116">
        <v>95</v>
      </c>
      <c r="B57" s="117" t="s">
        <v>130</v>
      </c>
      <c r="C57" s="118" t="s">
        <v>546</v>
      </c>
      <c r="D57" s="119" t="s">
        <v>14</v>
      </c>
      <c r="E57" s="120">
        <v>4.1744999999999992</v>
      </c>
      <c r="F57" s="121">
        <v>0</v>
      </c>
      <c r="G57" s="122">
        <f t="shared" ref="G57" si="9">ROUND((E57*F57),2)</f>
        <v>0</v>
      </c>
      <c r="H57" s="123">
        <f t="shared" ref="H57" si="10">G57*1.21-G57</f>
        <v>0</v>
      </c>
      <c r="I57" s="124">
        <f t="shared" ref="I57" si="11">G57*1.21</f>
        <v>0</v>
      </c>
    </row>
    <row r="58" spans="1:9" ht="30" customHeight="1">
      <c r="A58" s="116">
        <v>7</v>
      </c>
      <c r="B58" s="117" t="s">
        <v>134</v>
      </c>
      <c r="C58" s="118" t="s">
        <v>135</v>
      </c>
      <c r="D58" s="119" t="s">
        <v>14</v>
      </c>
      <c r="E58" s="120">
        <f t="shared" ref="E58:E63" si="12">E52*4</f>
        <v>39.973999999999997</v>
      </c>
      <c r="F58" s="121">
        <v>0</v>
      </c>
      <c r="G58" s="122">
        <f t="shared" si="8"/>
        <v>0</v>
      </c>
      <c r="H58" s="123">
        <f t="shared" si="2"/>
        <v>0</v>
      </c>
      <c r="I58" s="124">
        <f t="shared" si="3"/>
        <v>0</v>
      </c>
    </row>
    <row r="59" spans="1:9" ht="30" customHeight="1">
      <c r="A59" s="116">
        <v>9</v>
      </c>
      <c r="B59" s="117" t="s">
        <v>134</v>
      </c>
      <c r="C59" s="118" t="s">
        <v>837</v>
      </c>
      <c r="D59" s="119" t="s">
        <v>14</v>
      </c>
      <c r="E59" s="120">
        <f t="shared" si="12"/>
        <v>6.4905999999999997</v>
      </c>
      <c r="F59" s="121">
        <v>0</v>
      </c>
      <c r="G59" s="122">
        <f t="shared" si="8"/>
        <v>0</v>
      </c>
      <c r="H59" s="123">
        <f t="shared" si="2"/>
        <v>0</v>
      </c>
      <c r="I59" s="124">
        <f t="shared" si="3"/>
        <v>0</v>
      </c>
    </row>
    <row r="60" spans="1:9" ht="30" customHeight="1">
      <c r="A60" s="116">
        <v>19</v>
      </c>
      <c r="B60" s="117" t="s">
        <v>134</v>
      </c>
      <c r="C60" s="118" t="s">
        <v>136</v>
      </c>
      <c r="D60" s="119" t="s">
        <v>14</v>
      </c>
      <c r="E60" s="120">
        <f t="shared" si="12"/>
        <v>420.80799999999999</v>
      </c>
      <c r="F60" s="121">
        <v>0</v>
      </c>
      <c r="G60" s="122">
        <f t="shared" si="8"/>
        <v>0</v>
      </c>
      <c r="H60" s="123">
        <f t="shared" si="2"/>
        <v>0</v>
      </c>
      <c r="I60" s="124">
        <f t="shared" si="3"/>
        <v>0</v>
      </c>
    </row>
    <row r="61" spans="1:9" ht="30" customHeight="1">
      <c r="A61" s="116">
        <v>25</v>
      </c>
      <c r="B61" s="117" t="s">
        <v>134</v>
      </c>
      <c r="C61" s="118" t="s">
        <v>137</v>
      </c>
      <c r="D61" s="119" t="s">
        <v>14</v>
      </c>
      <c r="E61" s="120">
        <f t="shared" si="12"/>
        <v>617.31600000000003</v>
      </c>
      <c r="F61" s="121">
        <v>0</v>
      </c>
      <c r="G61" s="122">
        <f t="shared" si="8"/>
        <v>0</v>
      </c>
      <c r="H61" s="123">
        <f t="shared" si="2"/>
        <v>0</v>
      </c>
      <c r="I61" s="124">
        <f t="shared" si="3"/>
        <v>0</v>
      </c>
    </row>
    <row r="62" spans="1:9" ht="30" customHeight="1">
      <c r="A62" s="116">
        <v>31</v>
      </c>
      <c r="B62" s="117" t="s">
        <v>134</v>
      </c>
      <c r="C62" s="118" t="s">
        <v>138</v>
      </c>
      <c r="D62" s="119" t="s">
        <v>14</v>
      </c>
      <c r="E62" s="120">
        <f t="shared" si="12"/>
        <v>2.76</v>
      </c>
      <c r="F62" s="121">
        <v>0</v>
      </c>
      <c r="G62" s="122">
        <f t="shared" si="8"/>
        <v>0</v>
      </c>
      <c r="H62" s="123">
        <f t="shared" si="2"/>
        <v>0</v>
      </c>
      <c r="I62" s="124">
        <f t="shared" si="3"/>
        <v>0</v>
      </c>
    </row>
    <row r="63" spans="1:9" ht="30" customHeight="1">
      <c r="A63" s="116">
        <v>96</v>
      </c>
      <c r="B63" s="117" t="s">
        <v>134</v>
      </c>
      <c r="C63" s="118" t="s">
        <v>547</v>
      </c>
      <c r="D63" s="119" t="s">
        <v>14</v>
      </c>
      <c r="E63" s="120">
        <f t="shared" si="12"/>
        <v>16.697999999999997</v>
      </c>
      <c r="F63" s="121">
        <v>0</v>
      </c>
      <c r="G63" s="122">
        <f t="shared" ref="G63" si="13">ROUND((E63*F63),2)</f>
        <v>0</v>
      </c>
      <c r="H63" s="123">
        <f t="shared" ref="H63" si="14">G63*1.21-G63</f>
        <v>0</v>
      </c>
      <c r="I63" s="124">
        <f t="shared" ref="I63" si="15">G63*1.21</f>
        <v>0</v>
      </c>
    </row>
    <row r="64" spans="1:9" ht="30" customHeight="1">
      <c r="A64" s="116">
        <v>2</v>
      </c>
      <c r="B64" s="117" t="s">
        <v>139</v>
      </c>
      <c r="C64" s="118" t="s">
        <v>140</v>
      </c>
      <c r="D64" s="119" t="s">
        <v>14</v>
      </c>
      <c r="E64" s="120">
        <v>9.9934999999999992</v>
      </c>
      <c r="F64" s="121">
        <v>0</v>
      </c>
      <c r="G64" s="122">
        <f t="shared" si="8"/>
        <v>0</v>
      </c>
      <c r="H64" s="123">
        <f t="shared" si="2"/>
        <v>0</v>
      </c>
      <c r="I64" s="124">
        <f t="shared" si="3"/>
        <v>0</v>
      </c>
    </row>
    <row r="65" spans="1:9" ht="30" customHeight="1">
      <c r="A65" s="116">
        <v>5</v>
      </c>
      <c r="B65" s="117" t="s">
        <v>139</v>
      </c>
      <c r="C65" s="118" t="s">
        <v>838</v>
      </c>
      <c r="D65" s="119" t="s">
        <v>14</v>
      </c>
      <c r="E65" s="120">
        <v>1.6226499999999999</v>
      </c>
      <c r="F65" s="121">
        <v>0</v>
      </c>
      <c r="G65" s="122">
        <f t="shared" si="8"/>
        <v>0</v>
      </c>
      <c r="H65" s="123">
        <f t="shared" si="2"/>
        <v>0</v>
      </c>
      <c r="I65" s="124">
        <f t="shared" si="3"/>
        <v>0</v>
      </c>
    </row>
    <row r="66" spans="1:9" ht="30" customHeight="1">
      <c r="A66" s="116">
        <v>17</v>
      </c>
      <c r="B66" s="117" t="s">
        <v>139</v>
      </c>
      <c r="C66" s="118" t="s">
        <v>141</v>
      </c>
      <c r="D66" s="119" t="s">
        <v>14</v>
      </c>
      <c r="E66" s="120">
        <v>105.202</v>
      </c>
      <c r="F66" s="121">
        <v>0</v>
      </c>
      <c r="G66" s="122">
        <f t="shared" si="8"/>
        <v>0</v>
      </c>
      <c r="H66" s="123">
        <f t="shared" si="2"/>
        <v>0</v>
      </c>
      <c r="I66" s="124">
        <f t="shared" si="3"/>
        <v>0</v>
      </c>
    </row>
    <row r="67" spans="1:9" ht="30" customHeight="1">
      <c r="A67" s="116">
        <v>22</v>
      </c>
      <c r="B67" s="117" t="s">
        <v>139</v>
      </c>
      <c r="C67" s="118" t="s">
        <v>142</v>
      </c>
      <c r="D67" s="119" t="s">
        <v>14</v>
      </c>
      <c r="E67" s="120">
        <f>E55</f>
        <v>154.32900000000001</v>
      </c>
      <c r="F67" s="121">
        <v>0</v>
      </c>
      <c r="G67" s="122">
        <f t="shared" si="8"/>
        <v>0</v>
      </c>
      <c r="H67" s="123">
        <f t="shared" si="2"/>
        <v>0</v>
      </c>
      <c r="I67" s="124">
        <f t="shared" si="3"/>
        <v>0</v>
      </c>
    </row>
    <row r="68" spans="1:9" ht="30" customHeight="1">
      <c r="A68" s="116">
        <v>29</v>
      </c>
      <c r="B68" s="117" t="s">
        <v>139</v>
      </c>
      <c r="C68" s="118" t="s">
        <v>143</v>
      </c>
      <c r="D68" s="119" t="s">
        <v>14</v>
      </c>
      <c r="E68" s="120">
        <v>0.69</v>
      </c>
      <c r="F68" s="121">
        <v>0</v>
      </c>
      <c r="G68" s="122">
        <f t="shared" si="8"/>
        <v>0</v>
      </c>
      <c r="H68" s="123">
        <f t="shared" si="2"/>
        <v>0</v>
      </c>
      <c r="I68" s="124">
        <f t="shared" si="3"/>
        <v>0</v>
      </c>
    </row>
    <row r="69" spans="1:9" ht="30" customHeight="1">
      <c r="A69" s="116">
        <v>96</v>
      </c>
      <c r="B69" s="117" t="s">
        <v>139</v>
      </c>
      <c r="C69" s="118" t="s">
        <v>548</v>
      </c>
      <c r="D69" s="119" t="s">
        <v>14</v>
      </c>
      <c r="E69" s="120">
        <v>4.1744999999999992</v>
      </c>
      <c r="F69" s="121">
        <v>0</v>
      </c>
      <c r="G69" s="122">
        <f t="shared" ref="G69" si="16">ROUND((E69*F69),2)</f>
        <v>0</v>
      </c>
      <c r="H69" s="123">
        <f t="shared" ref="H69" si="17">G69*1.21-G69</f>
        <v>0</v>
      </c>
      <c r="I69" s="124">
        <f t="shared" ref="I69" si="18">G69*1.21</f>
        <v>0</v>
      </c>
    </row>
    <row r="70" spans="1:9" ht="30" customHeight="1">
      <c r="A70" s="116">
        <v>3</v>
      </c>
      <c r="B70" s="117" t="s">
        <v>144</v>
      </c>
      <c r="C70" s="118" t="s">
        <v>145</v>
      </c>
      <c r="D70" s="119" t="s">
        <v>14</v>
      </c>
      <c r="E70" s="120">
        <v>9.9934999999999992</v>
      </c>
      <c r="F70" s="121">
        <v>0</v>
      </c>
      <c r="G70" s="122">
        <f t="shared" si="8"/>
        <v>0</v>
      </c>
      <c r="H70" s="123">
        <f t="shared" si="2"/>
        <v>0</v>
      </c>
      <c r="I70" s="124">
        <f t="shared" si="3"/>
        <v>0</v>
      </c>
    </row>
    <row r="71" spans="1:9" ht="42" customHeight="1">
      <c r="A71" s="116">
        <v>10</v>
      </c>
      <c r="B71" s="117" t="s">
        <v>144</v>
      </c>
      <c r="C71" s="118" t="s">
        <v>839</v>
      </c>
      <c r="D71" s="119" t="s">
        <v>14</v>
      </c>
      <c r="E71" s="120">
        <f>E53</f>
        <v>1.6226499999999999</v>
      </c>
      <c r="F71" s="121">
        <v>0</v>
      </c>
      <c r="G71" s="122">
        <f t="shared" si="8"/>
        <v>0</v>
      </c>
      <c r="H71" s="123">
        <f t="shared" si="2"/>
        <v>0</v>
      </c>
      <c r="I71" s="124">
        <f t="shared" si="3"/>
        <v>0</v>
      </c>
    </row>
    <row r="72" spans="1:9" ht="30" customHeight="1">
      <c r="A72" s="116">
        <v>20</v>
      </c>
      <c r="B72" s="117" t="s">
        <v>144</v>
      </c>
      <c r="C72" s="118" t="s">
        <v>146</v>
      </c>
      <c r="D72" s="119" t="s">
        <v>14</v>
      </c>
      <c r="E72" s="120">
        <v>105.202</v>
      </c>
      <c r="F72" s="121">
        <v>0</v>
      </c>
      <c r="G72" s="122">
        <f t="shared" si="8"/>
        <v>0</v>
      </c>
      <c r="H72" s="123">
        <f t="shared" si="2"/>
        <v>0</v>
      </c>
      <c r="I72" s="124">
        <f t="shared" si="3"/>
        <v>0</v>
      </c>
    </row>
    <row r="73" spans="1:9" ht="30" customHeight="1">
      <c r="A73" s="116">
        <v>23</v>
      </c>
      <c r="B73" s="117" t="s">
        <v>144</v>
      </c>
      <c r="C73" s="118" t="s">
        <v>147</v>
      </c>
      <c r="D73" s="119" t="s">
        <v>14</v>
      </c>
      <c r="E73" s="120">
        <f>E55</f>
        <v>154.32900000000001</v>
      </c>
      <c r="F73" s="121">
        <v>0</v>
      </c>
      <c r="G73" s="122">
        <f t="shared" si="8"/>
        <v>0</v>
      </c>
      <c r="H73" s="123">
        <f t="shared" si="2"/>
        <v>0</v>
      </c>
      <c r="I73" s="124">
        <f t="shared" si="3"/>
        <v>0</v>
      </c>
    </row>
    <row r="74" spans="1:9" ht="30" customHeight="1">
      <c r="A74" s="116">
        <v>32</v>
      </c>
      <c r="B74" s="117" t="s">
        <v>144</v>
      </c>
      <c r="C74" s="118" t="s">
        <v>148</v>
      </c>
      <c r="D74" s="119" t="s">
        <v>14</v>
      </c>
      <c r="E74" s="120">
        <v>0.69</v>
      </c>
      <c r="F74" s="121">
        <v>0</v>
      </c>
      <c r="G74" s="122">
        <f t="shared" si="8"/>
        <v>0</v>
      </c>
      <c r="H74" s="123">
        <f t="shared" si="2"/>
        <v>0</v>
      </c>
      <c r="I74" s="124">
        <f t="shared" si="3"/>
        <v>0</v>
      </c>
    </row>
    <row r="75" spans="1:9" ht="30" customHeight="1">
      <c r="A75" s="116">
        <v>98</v>
      </c>
      <c r="B75" s="117" t="s">
        <v>144</v>
      </c>
      <c r="C75" s="118" t="s">
        <v>549</v>
      </c>
      <c r="D75" s="119" t="s">
        <v>14</v>
      </c>
      <c r="E75" s="120">
        <v>4.1744999999999992</v>
      </c>
      <c r="F75" s="121">
        <v>0</v>
      </c>
      <c r="G75" s="122">
        <f t="shared" ref="G75" si="19">ROUND((E75*F75),2)</f>
        <v>0</v>
      </c>
      <c r="H75" s="123">
        <f t="shared" ref="H75" si="20">G75*1.21-G75</f>
        <v>0</v>
      </c>
      <c r="I75" s="124">
        <f t="shared" ref="I75" si="21">G75*1.21</f>
        <v>0</v>
      </c>
    </row>
    <row r="76" spans="1:9" ht="30" customHeight="1">
      <c r="A76" s="116">
        <v>35</v>
      </c>
      <c r="B76" s="117" t="s">
        <v>149</v>
      </c>
      <c r="C76" s="118" t="s">
        <v>150</v>
      </c>
      <c r="D76" s="119" t="s">
        <v>14</v>
      </c>
      <c r="E76" s="120">
        <v>3.5</v>
      </c>
      <c r="F76" s="121">
        <v>0</v>
      </c>
      <c r="G76" s="122">
        <f t="shared" si="8"/>
        <v>0</v>
      </c>
      <c r="H76" s="123">
        <f t="shared" si="2"/>
        <v>0</v>
      </c>
      <c r="I76" s="124">
        <f t="shared" si="3"/>
        <v>0</v>
      </c>
    </row>
    <row r="77" spans="1:9" ht="12.75" customHeight="1">
      <c r="A77" s="125"/>
      <c r="B77" s="126" t="s">
        <v>128</v>
      </c>
      <c r="C77" s="127" t="s">
        <v>129</v>
      </c>
      <c r="D77" s="128"/>
      <c r="E77" s="129"/>
      <c r="F77" s="130"/>
      <c r="G77" s="131">
        <f>SUM(G52:G76)</f>
        <v>0</v>
      </c>
      <c r="H77" s="131">
        <f t="shared" si="2"/>
        <v>0</v>
      </c>
      <c r="I77" s="132">
        <f t="shared" si="3"/>
        <v>0</v>
      </c>
    </row>
    <row r="78" spans="1:9" ht="12.75" customHeight="1">
      <c r="A78" s="133"/>
      <c r="B78" s="134"/>
      <c r="C78" s="135"/>
      <c r="D78" s="134"/>
      <c r="E78" s="136"/>
      <c r="F78" s="137"/>
      <c r="G78" s="138"/>
      <c r="H78" s="123"/>
      <c r="I78" s="124"/>
    </row>
    <row r="79" spans="1:9" ht="12.75" customHeight="1">
      <c r="A79" s="139"/>
      <c r="B79" s="140" t="s">
        <v>68</v>
      </c>
      <c r="C79" s="141" t="s">
        <v>69</v>
      </c>
      <c r="D79" s="142"/>
      <c r="E79" s="143"/>
      <c r="F79" s="144"/>
      <c r="G79" s="145"/>
      <c r="H79" s="123"/>
      <c r="I79" s="124"/>
    </row>
    <row r="80" spans="1:9" ht="30" customHeight="1">
      <c r="A80" s="116">
        <v>40</v>
      </c>
      <c r="B80" s="117" t="s">
        <v>151</v>
      </c>
      <c r="C80" s="118" t="s">
        <v>152</v>
      </c>
      <c r="D80" s="119" t="s">
        <v>14</v>
      </c>
      <c r="E80" s="120">
        <v>0.59799999999999998</v>
      </c>
      <c r="F80" s="121">
        <v>0</v>
      </c>
      <c r="G80" s="122">
        <f>ROUND((E80*F80),2)</f>
        <v>0</v>
      </c>
      <c r="H80" s="123">
        <f t="shared" ref="H80:H145" si="22">G80*1.21-G80</f>
        <v>0</v>
      </c>
      <c r="I80" s="124">
        <f t="shared" ref="I80:I145" si="23">G80*1.21</f>
        <v>0</v>
      </c>
    </row>
    <row r="81" spans="1:9" ht="30" customHeight="1">
      <c r="A81" s="116">
        <v>41</v>
      </c>
      <c r="B81" s="117" t="s">
        <v>153</v>
      </c>
      <c r="C81" s="118" t="s">
        <v>154</v>
      </c>
      <c r="D81" s="119" t="s">
        <v>14</v>
      </c>
      <c r="E81" s="120">
        <v>11.616149999999998</v>
      </c>
      <c r="F81" s="121">
        <v>0</v>
      </c>
      <c r="G81" s="122">
        <f>ROUND((E81*F81),2)</f>
        <v>0</v>
      </c>
      <c r="H81" s="123">
        <f t="shared" si="22"/>
        <v>0</v>
      </c>
      <c r="I81" s="124">
        <f t="shared" si="23"/>
        <v>0</v>
      </c>
    </row>
    <row r="82" spans="1:9" ht="12.75" customHeight="1">
      <c r="A82" s="146"/>
      <c r="B82" s="147" t="s">
        <v>68</v>
      </c>
      <c r="C82" s="148" t="s">
        <v>69</v>
      </c>
      <c r="D82" s="149"/>
      <c r="E82" s="150"/>
      <c r="F82" s="151"/>
      <c r="G82" s="152">
        <f>SUM(G80:G81)</f>
        <v>0</v>
      </c>
      <c r="H82" s="152">
        <f t="shared" si="22"/>
        <v>0</v>
      </c>
      <c r="I82" s="153">
        <f t="shared" si="23"/>
        <v>0</v>
      </c>
    </row>
    <row r="83" spans="1:9" ht="15.75" customHeight="1">
      <c r="A83" s="154"/>
      <c r="B83" s="155"/>
      <c r="C83" s="156"/>
      <c r="D83" s="154"/>
      <c r="E83" s="157"/>
      <c r="F83" s="158"/>
      <c r="G83" s="159"/>
      <c r="H83" s="160"/>
      <c r="I83" s="160"/>
    </row>
    <row r="84" spans="1:9" ht="28.5" customHeight="1">
      <c r="A84" s="314" t="s">
        <v>1</v>
      </c>
      <c r="B84" s="315"/>
      <c r="C84" s="102" t="s">
        <v>282</v>
      </c>
      <c r="D84" s="103"/>
      <c r="E84" s="104"/>
      <c r="F84" s="105"/>
      <c r="G84" s="106">
        <f>G93+G99+G121+G127+G132+G141+G151+G174+G181+G186+G196+G201+G205+G224+G235+G243+G251</f>
        <v>0</v>
      </c>
      <c r="H84" s="106">
        <f>H93+H99+H121+H127+H132+H141+H151+H174+H181+H186+H196+H201+H205+H224+H235+H243+H251</f>
        <v>0</v>
      </c>
      <c r="I84" s="106">
        <f>I93+I99+I121+I127+I132+I141+I151+I174+I181+I186+I196+I201+I205+I224+I235+I243+I251</f>
        <v>0</v>
      </c>
    </row>
    <row r="85" spans="1:9" ht="12.75" customHeight="1">
      <c r="A85" s="139"/>
      <c r="B85" s="140" t="s">
        <v>9</v>
      </c>
      <c r="C85" s="141" t="s">
        <v>156</v>
      </c>
      <c r="D85" s="142"/>
      <c r="E85" s="143"/>
      <c r="F85" s="144"/>
      <c r="G85" s="145"/>
      <c r="H85" s="123"/>
      <c r="I85" s="124"/>
    </row>
    <row r="86" spans="1:9" ht="45" customHeight="1">
      <c r="A86" s="116">
        <v>22</v>
      </c>
      <c r="B86" s="117" t="s">
        <v>157</v>
      </c>
      <c r="C86" s="118" t="s">
        <v>158</v>
      </c>
      <c r="D86" s="119" t="s">
        <v>16</v>
      </c>
      <c r="E86" s="120">
        <v>79.022999999999996</v>
      </c>
      <c r="F86" s="121">
        <v>0</v>
      </c>
      <c r="G86" s="122">
        <f>ROUND((E86*F86),2)</f>
        <v>0</v>
      </c>
      <c r="H86" s="123">
        <f t="shared" si="22"/>
        <v>0</v>
      </c>
      <c r="I86" s="124">
        <f t="shared" si="23"/>
        <v>0</v>
      </c>
    </row>
    <row r="87" spans="1:9" ht="45" customHeight="1">
      <c r="A87" s="116">
        <v>30</v>
      </c>
      <c r="B87" s="117" t="s">
        <v>159</v>
      </c>
      <c r="C87" s="118" t="s">
        <v>160</v>
      </c>
      <c r="D87" s="119" t="s">
        <v>79</v>
      </c>
      <c r="E87" s="120">
        <v>11.21364</v>
      </c>
      <c r="F87" s="121">
        <v>0</v>
      </c>
      <c r="G87" s="122">
        <f>ROUND((E87*F87),2)</f>
        <v>0</v>
      </c>
      <c r="H87" s="123">
        <f t="shared" si="22"/>
        <v>0</v>
      </c>
      <c r="I87" s="124">
        <f t="shared" si="23"/>
        <v>0</v>
      </c>
    </row>
    <row r="88" spans="1:9" ht="45" customHeight="1">
      <c r="A88" s="116">
        <v>98</v>
      </c>
      <c r="B88" s="117">
        <v>317941121</v>
      </c>
      <c r="C88" s="118" t="s">
        <v>840</v>
      </c>
      <c r="D88" s="119" t="s">
        <v>542</v>
      </c>
      <c r="E88" s="120">
        <v>0.14767920000000001</v>
      </c>
      <c r="F88" s="121">
        <v>0</v>
      </c>
      <c r="G88" s="122">
        <f>ROUND((E88*F88),2)</f>
        <v>0</v>
      </c>
      <c r="H88" s="123">
        <f t="shared" ref="H88" si="24">G88*1.21-G88</f>
        <v>0</v>
      </c>
      <c r="I88" s="124">
        <f t="shared" ref="I88" si="25">G88*1.21</f>
        <v>0</v>
      </c>
    </row>
    <row r="89" spans="1:9" ht="30" customHeight="1">
      <c r="A89" s="116">
        <v>99</v>
      </c>
      <c r="B89" s="117">
        <v>317941000</v>
      </c>
      <c r="C89" s="118" t="s">
        <v>540</v>
      </c>
      <c r="D89" s="119" t="s">
        <v>541</v>
      </c>
      <c r="E89" s="120">
        <v>13.932000000000002</v>
      </c>
      <c r="F89" s="121">
        <v>0</v>
      </c>
      <c r="G89" s="122">
        <f t="shared" ref="G89" si="26">ROUND((E89*F89),2)</f>
        <v>0</v>
      </c>
      <c r="H89" s="123">
        <f t="shared" ref="H89" si="27">G89*1.21-G89</f>
        <v>0</v>
      </c>
      <c r="I89" s="124">
        <f t="shared" ref="I89" si="28">G89*1.21</f>
        <v>0</v>
      </c>
    </row>
    <row r="90" spans="1:9" ht="30" customHeight="1">
      <c r="A90" s="116">
        <v>24</v>
      </c>
      <c r="B90" s="117" t="s">
        <v>161</v>
      </c>
      <c r="C90" s="118" t="s">
        <v>537</v>
      </c>
      <c r="D90" s="119" t="s">
        <v>16</v>
      </c>
      <c r="E90" s="120">
        <v>50.09040000000001</v>
      </c>
      <c r="F90" s="121">
        <v>0</v>
      </c>
      <c r="G90" s="122">
        <f>ROUND((E90*F90),2)</f>
        <v>0</v>
      </c>
      <c r="H90" s="123">
        <f t="shared" si="22"/>
        <v>0</v>
      </c>
      <c r="I90" s="124">
        <f t="shared" si="23"/>
        <v>0</v>
      </c>
    </row>
    <row r="91" spans="1:9" ht="56.25" customHeight="1">
      <c r="A91" s="116">
        <v>25</v>
      </c>
      <c r="B91" s="117" t="s">
        <v>162</v>
      </c>
      <c r="C91" s="118" t="s">
        <v>827</v>
      </c>
      <c r="D91" s="119" t="s">
        <v>16</v>
      </c>
      <c r="E91" s="120">
        <v>27.021600000000003</v>
      </c>
      <c r="F91" s="121">
        <v>0</v>
      </c>
      <c r="G91" s="122">
        <f>ROUND((E91*F91),2)</f>
        <v>0</v>
      </c>
      <c r="H91" s="123">
        <f t="shared" si="22"/>
        <v>0</v>
      </c>
      <c r="I91" s="124">
        <f t="shared" si="23"/>
        <v>0</v>
      </c>
    </row>
    <row r="92" spans="1:9" ht="30" customHeight="1">
      <c r="A92" s="116">
        <v>28</v>
      </c>
      <c r="B92" s="117" t="s">
        <v>163</v>
      </c>
      <c r="C92" s="118" t="s">
        <v>164</v>
      </c>
      <c r="D92" s="119" t="s">
        <v>16</v>
      </c>
      <c r="E92" s="120">
        <v>0.90720000000000001</v>
      </c>
      <c r="F92" s="121">
        <v>0</v>
      </c>
      <c r="G92" s="122">
        <f>ROUND((E92*F92),2)</f>
        <v>0</v>
      </c>
      <c r="H92" s="123">
        <f t="shared" si="22"/>
        <v>0</v>
      </c>
      <c r="I92" s="124">
        <f t="shared" si="23"/>
        <v>0</v>
      </c>
    </row>
    <row r="93" spans="1:9" ht="12.75" customHeight="1">
      <c r="A93" s="125"/>
      <c r="B93" s="126" t="s">
        <v>9</v>
      </c>
      <c r="C93" s="127" t="s">
        <v>156</v>
      </c>
      <c r="D93" s="128"/>
      <c r="E93" s="129"/>
      <c r="F93" s="130"/>
      <c r="G93" s="131">
        <f>SUM(G86:G92)</f>
        <v>0</v>
      </c>
      <c r="H93" s="131">
        <f t="shared" si="22"/>
        <v>0</v>
      </c>
      <c r="I93" s="132">
        <f t="shared" si="23"/>
        <v>0</v>
      </c>
    </row>
    <row r="94" spans="1:9" ht="12.75" customHeight="1">
      <c r="A94" s="133"/>
      <c r="B94" s="134"/>
      <c r="C94" s="135"/>
      <c r="D94" s="134"/>
      <c r="E94" s="136"/>
      <c r="F94" s="137"/>
      <c r="G94" s="138"/>
      <c r="H94" s="123"/>
      <c r="I94" s="124"/>
    </row>
    <row r="95" spans="1:9" ht="12.75" customHeight="1">
      <c r="A95" s="139"/>
      <c r="B95" s="140" t="s">
        <v>10</v>
      </c>
      <c r="C95" s="141" t="s">
        <v>165</v>
      </c>
      <c r="D95" s="142"/>
      <c r="E95" s="143"/>
      <c r="F95" s="144"/>
      <c r="G95" s="145"/>
      <c r="H95" s="123"/>
      <c r="I95" s="124"/>
    </row>
    <row r="96" spans="1:9" ht="45" customHeight="1">
      <c r="A96" s="116">
        <v>35</v>
      </c>
      <c r="B96" s="117" t="s">
        <v>166</v>
      </c>
      <c r="C96" s="118" t="s">
        <v>167</v>
      </c>
      <c r="D96" s="119" t="s">
        <v>16</v>
      </c>
      <c r="E96" s="120">
        <v>3.2389200000000002</v>
      </c>
      <c r="F96" s="121">
        <v>0</v>
      </c>
      <c r="G96" s="122">
        <f>ROUND((E96*F96),2)</f>
        <v>0</v>
      </c>
      <c r="H96" s="123">
        <f t="shared" si="22"/>
        <v>0</v>
      </c>
      <c r="I96" s="124">
        <f t="shared" si="23"/>
        <v>0</v>
      </c>
    </row>
    <row r="97" spans="1:9" ht="45" customHeight="1">
      <c r="A97" s="116">
        <v>36</v>
      </c>
      <c r="B97" s="117" t="s">
        <v>168</v>
      </c>
      <c r="C97" s="118" t="s">
        <v>169</v>
      </c>
      <c r="D97" s="119" t="s">
        <v>16</v>
      </c>
      <c r="E97" s="120">
        <v>3.2389200000000002</v>
      </c>
      <c r="F97" s="121">
        <v>0</v>
      </c>
      <c r="G97" s="122">
        <f>ROUND((E97*F97),2)</f>
        <v>0</v>
      </c>
      <c r="H97" s="123">
        <f t="shared" si="22"/>
        <v>0</v>
      </c>
      <c r="I97" s="124">
        <f t="shared" si="23"/>
        <v>0</v>
      </c>
    </row>
    <row r="98" spans="1:9" ht="60.75" customHeight="1">
      <c r="A98" s="116">
        <v>68</v>
      </c>
      <c r="B98" s="117" t="s">
        <v>170</v>
      </c>
      <c r="C98" s="118" t="s">
        <v>988</v>
      </c>
      <c r="D98" s="119" t="s">
        <v>16</v>
      </c>
      <c r="E98" s="120">
        <v>618.27200000000005</v>
      </c>
      <c r="F98" s="121">
        <v>0</v>
      </c>
      <c r="G98" s="122">
        <f>ROUND((E98*F98),2)</f>
        <v>0</v>
      </c>
      <c r="H98" s="123">
        <f t="shared" si="22"/>
        <v>0</v>
      </c>
      <c r="I98" s="124">
        <f t="shared" si="23"/>
        <v>0</v>
      </c>
    </row>
    <row r="99" spans="1:9" ht="12.75" customHeight="1">
      <c r="A99" s="125"/>
      <c r="B99" s="126" t="s">
        <v>10</v>
      </c>
      <c r="C99" s="127" t="s">
        <v>165</v>
      </c>
      <c r="D99" s="128"/>
      <c r="E99" s="129"/>
      <c r="F99" s="130"/>
      <c r="G99" s="131">
        <f>SUM(G96:G98)</f>
        <v>0</v>
      </c>
      <c r="H99" s="131">
        <f t="shared" si="22"/>
        <v>0</v>
      </c>
      <c r="I99" s="132">
        <f t="shared" si="23"/>
        <v>0</v>
      </c>
    </row>
    <row r="100" spans="1:9" ht="12.75" customHeight="1">
      <c r="A100" s="133"/>
      <c r="B100" s="134"/>
      <c r="C100" s="135"/>
      <c r="D100" s="134"/>
      <c r="E100" s="136"/>
      <c r="F100" s="137"/>
      <c r="G100" s="138"/>
      <c r="H100" s="123"/>
      <c r="I100" s="124"/>
    </row>
    <row r="101" spans="1:9" ht="12.75" customHeight="1">
      <c r="A101" s="139"/>
      <c r="B101" s="140" t="s">
        <v>12</v>
      </c>
      <c r="C101" s="141" t="s">
        <v>171</v>
      </c>
      <c r="D101" s="142"/>
      <c r="E101" s="143"/>
      <c r="F101" s="144"/>
      <c r="G101" s="145"/>
      <c r="H101" s="123"/>
      <c r="I101" s="124"/>
    </row>
    <row r="102" spans="1:9" ht="30" customHeight="1">
      <c r="A102" s="116">
        <v>37</v>
      </c>
      <c r="B102" s="117" t="s">
        <v>172</v>
      </c>
      <c r="C102" s="118" t="s">
        <v>538</v>
      </c>
      <c r="D102" s="119" t="s">
        <v>16</v>
      </c>
      <c r="E102" s="120">
        <v>502.68600000000004</v>
      </c>
      <c r="F102" s="121">
        <v>0</v>
      </c>
      <c r="G102" s="122">
        <f t="shared" ref="G102:G119" si="29">ROUND((E102*F102),2)</f>
        <v>0</v>
      </c>
      <c r="H102" s="123">
        <f t="shared" si="22"/>
        <v>0</v>
      </c>
      <c r="I102" s="124">
        <f t="shared" si="23"/>
        <v>0</v>
      </c>
    </row>
    <row r="103" spans="1:9" ht="45" customHeight="1">
      <c r="A103" s="116">
        <v>47</v>
      </c>
      <c r="B103" s="117" t="s">
        <v>173</v>
      </c>
      <c r="C103" s="118" t="s">
        <v>174</v>
      </c>
      <c r="D103" s="119" t="s">
        <v>16</v>
      </c>
      <c r="E103" s="120">
        <f>E86</f>
        <v>79.022999999999996</v>
      </c>
      <c r="F103" s="121">
        <v>0</v>
      </c>
      <c r="G103" s="122">
        <f t="shared" si="29"/>
        <v>0</v>
      </c>
      <c r="H103" s="123">
        <f t="shared" si="22"/>
        <v>0</v>
      </c>
      <c r="I103" s="124">
        <f t="shared" si="23"/>
        <v>0</v>
      </c>
    </row>
    <row r="104" spans="1:9" ht="45" customHeight="1">
      <c r="A104" s="116">
        <v>51</v>
      </c>
      <c r="B104" s="117" t="s">
        <v>173</v>
      </c>
      <c r="C104" s="118" t="s">
        <v>175</v>
      </c>
      <c r="D104" s="119" t="s">
        <v>16</v>
      </c>
      <c r="E104" s="120">
        <v>27.086400000000001</v>
      </c>
      <c r="F104" s="121">
        <v>0</v>
      </c>
      <c r="G104" s="122">
        <f t="shared" si="29"/>
        <v>0</v>
      </c>
      <c r="H104" s="123">
        <f t="shared" si="22"/>
        <v>0</v>
      </c>
      <c r="I104" s="124">
        <f t="shared" si="23"/>
        <v>0</v>
      </c>
    </row>
    <row r="105" spans="1:9" ht="30" customHeight="1">
      <c r="A105" s="116">
        <v>42</v>
      </c>
      <c r="B105" s="117" t="s">
        <v>176</v>
      </c>
      <c r="C105" s="118" t="s">
        <v>539</v>
      </c>
      <c r="D105" s="119" t="s">
        <v>16</v>
      </c>
      <c r="E105" s="120">
        <v>50.933</v>
      </c>
      <c r="F105" s="121">
        <v>0</v>
      </c>
      <c r="G105" s="122">
        <f t="shared" si="29"/>
        <v>0</v>
      </c>
      <c r="H105" s="123">
        <f t="shared" si="22"/>
        <v>0</v>
      </c>
      <c r="I105" s="124">
        <f t="shared" si="23"/>
        <v>0</v>
      </c>
    </row>
    <row r="106" spans="1:9" ht="30" customHeight="1">
      <c r="A106" s="116">
        <v>45</v>
      </c>
      <c r="B106" s="117" t="s">
        <v>177</v>
      </c>
      <c r="C106" s="118" t="s">
        <v>178</v>
      </c>
      <c r="D106" s="119" t="s">
        <v>16</v>
      </c>
      <c r="E106" s="120">
        <f>E103</f>
        <v>79.022999999999996</v>
      </c>
      <c r="F106" s="121">
        <v>0</v>
      </c>
      <c r="G106" s="122">
        <f t="shared" si="29"/>
        <v>0</v>
      </c>
      <c r="H106" s="123">
        <f t="shared" si="22"/>
        <v>0</v>
      </c>
      <c r="I106" s="124">
        <f t="shared" si="23"/>
        <v>0</v>
      </c>
    </row>
    <row r="107" spans="1:9" ht="30" customHeight="1">
      <c r="A107" s="116">
        <v>29</v>
      </c>
      <c r="B107" s="117" t="s">
        <v>179</v>
      </c>
      <c r="C107" s="118" t="s">
        <v>180</v>
      </c>
      <c r="D107" s="119" t="s">
        <v>16</v>
      </c>
      <c r="E107" s="120">
        <v>1.8748800000000001</v>
      </c>
      <c r="F107" s="121">
        <v>0</v>
      </c>
      <c r="G107" s="122">
        <f t="shared" si="29"/>
        <v>0</v>
      </c>
      <c r="H107" s="123">
        <f t="shared" si="22"/>
        <v>0</v>
      </c>
      <c r="I107" s="124">
        <f t="shared" si="23"/>
        <v>0</v>
      </c>
    </row>
    <row r="108" spans="1:9" ht="30" customHeight="1">
      <c r="A108" s="116">
        <v>41</v>
      </c>
      <c r="B108" s="117" t="s">
        <v>181</v>
      </c>
      <c r="C108" s="118" t="s">
        <v>571</v>
      </c>
      <c r="D108" s="119" t="s">
        <v>16</v>
      </c>
      <c r="E108" s="120">
        <f>E105</f>
        <v>50.933</v>
      </c>
      <c r="F108" s="121">
        <v>0</v>
      </c>
      <c r="G108" s="122">
        <f t="shared" si="29"/>
        <v>0</v>
      </c>
      <c r="H108" s="123">
        <f t="shared" si="22"/>
        <v>0</v>
      </c>
      <c r="I108" s="124">
        <f t="shared" si="23"/>
        <v>0</v>
      </c>
    </row>
    <row r="109" spans="1:9" ht="30" customHeight="1">
      <c r="A109" s="116">
        <v>46</v>
      </c>
      <c r="B109" s="117" t="s">
        <v>181</v>
      </c>
      <c r="C109" s="118" t="s">
        <v>182</v>
      </c>
      <c r="D109" s="119" t="s">
        <v>16</v>
      </c>
      <c r="E109" s="120">
        <f>E103</f>
        <v>79.022999999999996</v>
      </c>
      <c r="F109" s="121">
        <v>0</v>
      </c>
      <c r="G109" s="122">
        <f t="shared" si="29"/>
        <v>0</v>
      </c>
      <c r="H109" s="123">
        <f t="shared" si="22"/>
        <v>0</v>
      </c>
      <c r="I109" s="124">
        <f t="shared" si="23"/>
        <v>0</v>
      </c>
    </row>
    <row r="110" spans="1:9" ht="30" customHeight="1">
      <c r="A110" s="116">
        <v>50</v>
      </c>
      <c r="B110" s="117" t="s">
        <v>181</v>
      </c>
      <c r="C110" s="118" t="s">
        <v>572</v>
      </c>
      <c r="D110" s="119" t="s">
        <v>16</v>
      </c>
      <c r="E110" s="120">
        <v>27.086400000000001</v>
      </c>
      <c r="F110" s="121">
        <v>0</v>
      </c>
      <c r="G110" s="122">
        <f t="shared" si="29"/>
        <v>0</v>
      </c>
      <c r="H110" s="123">
        <f t="shared" si="22"/>
        <v>0</v>
      </c>
      <c r="I110" s="124">
        <f t="shared" si="23"/>
        <v>0</v>
      </c>
    </row>
    <row r="111" spans="1:9" ht="30" customHeight="1">
      <c r="A111" s="116">
        <v>44</v>
      </c>
      <c r="B111" s="117" t="s">
        <v>183</v>
      </c>
      <c r="C111" s="118" t="s">
        <v>184</v>
      </c>
      <c r="D111" s="119" t="s">
        <v>16</v>
      </c>
      <c r="E111" s="120">
        <f>E103</f>
        <v>79.022999999999996</v>
      </c>
      <c r="F111" s="121">
        <v>0</v>
      </c>
      <c r="G111" s="122">
        <f t="shared" si="29"/>
        <v>0</v>
      </c>
      <c r="H111" s="123">
        <f t="shared" si="22"/>
        <v>0</v>
      </c>
      <c r="I111" s="124">
        <f t="shared" si="23"/>
        <v>0</v>
      </c>
    </row>
    <row r="112" spans="1:9" ht="30" customHeight="1">
      <c r="A112" s="116">
        <v>43</v>
      </c>
      <c r="B112" s="117" t="s">
        <v>185</v>
      </c>
      <c r="C112" s="118" t="s">
        <v>186</v>
      </c>
      <c r="D112" s="119" t="s">
        <v>16</v>
      </c>
      <c r="E112" s="120">
        <f>E103</f>
        <v>79.022999999999996</v>
      </c>
      <c r="F112" s="121">
        <v>0</v>
      </c>
      <c r="G112" s="122">
        <f t="shared" si="29"/>
        <v>0</v>
      </c>
      <c r="H112" s="123">
        <f t="shared" si="22"/>
        <v>0</v>
      </c>
      <c r="I112" s="124">
        <f t="shared" si="23"/>
        <v>0</v>
      </c>
    </row>
    <row r="113" spans="1:9" ht="53.25" customHeight="1">
      <c r="A113" s="116">
        <v>49</v>
      </c>
      <c r="B113" s="117" t="s">
        <v>187</v>
      </c>
      <c r="C113" s="118" t="s">
        <v>188</v>
      </c>
      <c r="D113" s="119" t="s">
        <v>16</v>
      </c>
      <c r="E113" s="120">
        <v>27.086400000000001</v>
      </c>
      <c r="F113" s="121">
        <v>0</v>
      </c>
      <c r="G113" s="122">
        <f t="shared" si="29"/>
        <v>0</v>
      </c>
      <c r="H113" s="123">
        <f t="shared" si="22"/>
        <v>0</v>
      </c>
      <c r="I113" s="124">
        <f t="shared" si="23"/>
        <v>0</v>
      </c>
    </row>
    <row r="114" spans="1:9" ht="53.25" customHeight="1">
      <c r="A114" s="116">
        <v>100</v>
      </c>
      <c r="B114" s="117">
        <v>622711230</v>
      </c>
      <c r="C114" s="118" t="s">
        <v>575</v>
      </c>
      <c r="D114" s="119" t="s">
        <v>16</v>
      </c>
      <c r="E114" s="120">
        <v>1.5227999999999999</v>
      </c>
      <c r="F114" s="121">
        <v>0</v>
      </c>
      <c r="G114" s="122">
        <f t="shared" si="29"/>
        <v>0</v>
      </c>
      <c r="H114" s="123">
        <f t="shared" si="22"/>
        <v>0</v>
      </c>
      <c r="I114" s="124">
        <f t="shared" si="23"/>
        <v>0</v>
      </c>
    </row>
    <row r="115" spans="1:9" ht="45" customHeight="1">
      <c r="A115" s="116">
        <v>7</v>
      </c>
      <c r="B115" s="117" t="s">
        <v>189</v>
      </c>
      <c r="C115" s="118" t="s">
        <v>190</v>
      </c>
      <c r="D115" s="119" t="s">
        <v>16</v>
      </c>
      <c r="E115" s="120">
        <v>11.2644</v>
      </c>
      <c r="F115" s="121">
        <v>0</v>
      </c>
      <c r="G115" s="122">
        <f t="shared" si="29"/>
        <v>0</v>
      </c>
      <c r="H115" s="123">
        <f t="shared" si="22"/>
        <v>0</v>
      </c>
      <c r="I115" s="124">
        <f t="shared" si="23"/>
        <v>0</v>
      </c>
    </row>
    <row r="116" spans="1:9" ht="61.5" customHeight="1">
      <c r="A116" s="116">
        <v>56</v>
      </c>
      <c r="B116" s="117" t="s">
        <v>191</v>
      </c>
      <c r="C116" s="118" t="s">
        <v>565</v>
      </c>
      <c r="D116" s="119" t="s">
        <v>79</v>
      </c>
      <c r="E116" s="120">
        <v>91.745000000000005</v>
      </c>
      <c r="F116" s="121">
        <v>0</v>
      </c>
      <c r="G116" s="122">
        <f t="shared" si="29"/>
        <v>0</v>
      </c>
      <c r="H116" s="123">
        <f t="shared" si="22"/>
        <v>0</v>
      </c>
      <c r="I116" s="124">
        <f t="shared" si="23"/>
        <v>0</v>
      </c>
    </row>
    <row r="117" spans="1:9" ht="49.5" customHeight="1">
      <c r="A117" s="116">
        <v>152</v>
      </c>
      <c r="B117" s="117">
        <v>631362021</v>
      </c>
      <c r="C117" s="118" t="s">
        <v>841</v>
      </c>
      <c r="D117" s="119" t="s">
        <v>542</v>
      </c>
      <c r="E117" s="120">
        <v>0.14699999999999999</v>
      </c>
      <c r="F117" s="121">
        <v>0</v>
      </c>
      <c r="G117" s="122">
        <f t="shared" ref="G117" si="30">ROUND((E117*F117),2)</f>
        <v>0</v>
      </c>
      <c r="H117" s="123">
        <f t="shared" ref="H117" si="31">G117*1.21-G117</f>
        <v>0</v>
      </c>
      <c r="I117" s="124">
        <f t="shared" ref="I117" si="32">G117*1.21</f>
        <v>0</v>
      </c>
    </row>
    <row r="118" spans="1:9" ht="48" customHeight="1">
      <c r="A118" s="116">
        <v>23</v>
      </c>
      <c r="B118" s="117" t="s">
        <v>192</v>
      </c>
      <c r="C118" s="118" t="s">
        <v>573</v>
      </c>
      <c r="D118" s="119" t="s">
        <v>16</v>
      </c>
      <c r="E118" s="120">
        <v>37.098000000000006</v>
      </c>
      <c r="F118" s="121">
        <v>0</v>
      </c>
      <c r="G118" s="122">
        <f t="shared" si="29"/>
        <v>0</v>
      </c>
      <c r="H118" s="123">
        <f t="shared" si="22"/>
        <v>0</v>
      </c>
      <c r="I118" s="124">
        <f t="shared" si="23"/>
        <v>0</v>
      </c>
    </row>
    <row r="119" spans="1:9" ht="45" customHeight="1">
      <c r="A119" s="116">
        <v>34</v>
      </c>
      <c r="B119" s="117" t="s">
        <v>192</v>
      </c>
      <c r="C119" s="118" t="s">
        <v>193</v>
      </c>
      <c r="D119" s="119" t="s">
        <v>16</v>
      </c>
      <c r="E119" s="120">
        <v>9.4251600000000018</v>
      </c>
      <c r="F119" s="121">
        <v>0</v>
      </c>
      <c r="G119" s="122">
        <f t="shared" si="29"/>
        <v>0</v>
      </c>
      <c r="H119" s="123">
        <f t="shared" si="22"/>
        <v>0</v>
      </c>
      <c r="I119" s="124">
        <f t="shared" si="23"/>
        <v>0</v>
      </c>
    </row>
    <row r="120" spans="1:9" ht="30" customHeight="1">
      <c r="A120" s="116">
        <v>101</v>
      </c>
      <c r="B120" s="117">
        <v>648922421</v>
      </c>
      <c r="C120" s="118" t="s">
        <v>518</v>
      </c>
      <c r="D120" s="119" t="s">
        <v>508</v>
      </c>
      <c r="E120" s="120">
        <v>40.5</v>
      </c>
      <c r="F120" s="121">
        <v>0</v>
      </c>
      <c r="G120" s="122">
        <f t="shared" ref="G120" si="33">ROUND((E120*F120),2)</f>
        <v>0</v>
      </c>
      <c r="H120" s="123">
        <f t="shared" ref="H120" si="34">G120*1.21-G120</f>
        <v>0</v>
      </c>
      <c r="I120" s="124">
        <f t="shared" ref="I120" si="35">G120*1.21</f>
        <v>0</v>
      </c>
    </row>
    <row r="121" spans="1:9" ht="12.75" customHeight="1">
      <c r="A121" s="125"/>
      <c r="B121" s="126" t="s">
        <v>12</v>
      </c>
      <c r="C121" s="127" t="s">
        <v>171</v>
      </c>
      <c r="D121" s="128"/>
      <c r="E121" s="129"/>
      <c r="F121" s="130"/>
      <c r="G121" s="131">
        <f>SUM(G102:G120)</f>
        <v>0</v>
      </c>
      <c r="H121" s="131">
        <f t="shared" si="22"/>
        <v>0</v>
      </c>
      <c r="I121" s="132">
        <f t="shared" si="23"/>
        <v>0</v>
      </c>
    </row>
    <row r="122" spans="1:9" ht="12.75" customHeight="1">
      <c r="A122" s="133"/>
      <c r="B122" s="134"/>
      <c r="C122" s="135"/>
      <c r="D122" s="134"/>
      <c r="E122" s="136"/>
      <c r="F122" s="137"/>
      <c r="G122" s="138"/>
      <c r="H122" s="123"/>
      <c r="I122" s="124"/>
    </row>
    <row r="123" spans="1:9" ht="12.75" customHeight="1">
      <c r="A123" s="139"/>
      <c r="B123" s="140" t="s">
        <v>194</v>
      </c>
      <c r="C123" s="141" t="s">
        <v>195</v>
      </c>
      <c r="D123" s="142"/>
      <c r="E123" s="143"/>
      <c r="F123" s="144"/>
      <c r="G123" s="145"/>
      <c r="H123" s="123"/>
      <c r="I123" s="124"/>
    </row>
    <row r="124" spans="1:9" ht="45" customHeight="1">
      <c r="A124" s="116">
        <v>20</v>
      </c>
      <c r="B124" s="117" t="s">
        <v>196</v>
      </c>
      <c r="C124" s="118" t="s">
        <v>197</v>
      </c>
      <c r="D124" s="119" t="s">
        <v>16</v>
      </c>
      <c r="E124" s="120">
        <f>E125*1.15+E126*1.15</f>
        <v>1467.11825</v>
      </c>
      <c r="F124" s="121">
        <v>0</v>
      </c>
      <c r="G124" s="122">
        <f>ROUND((E124*F124),2)</f>
        <v>0</v>
      </c>
      <c r="H124" s="123">
        <f t="shared" si="22"/>
        <v>0</v>
      </c>
      <c r="I124" s="124">
        <f t="shared" si="23"/>
        <v>0</v>
      </c>
    </row>
    <row r="125" spans="1:9" ht="45" customHeight="1">
      <c r="A125" s="116">
        <v>19</v>
      </c>
      <c r="B125" s="117" t="s">
        <v>198</v>
      </c>
      <c r="C125" s="118" t="s">
        <v>544</v>
      </c>
      <c r="D125" s="119" t="s">
        <v>16</v>
      </c>
      <c r="E125" s="120">
        <v>1239.239</v>
      </c>
      <c r="F125" s="121">
        <v>0</v>
      </c>
      <c r="G125" s="122">
        <f>ROUND((E125*F125),2)</f>
        <v>0</v>
      </c>
      <c r="H125" s="123">
        <f t="shared" si="22"/>
        <v>0</v>
      </c>
      <c r="I125" s="124">
        <f t="shared" si="23"/>
        <v>0</v>
      </c>
    </row>
    <row r="126" spans="1:9" ht="30" customHeight="1">
      <c r="A126" s="116">
        <v>17</v>
      </c>
      <c r="B126" s="117" t="s">
        <v>199</v>
      </c>
      <c r="C126" s="118" t="s">
        <v>200</v>
      </c>
      <c r="D126" s="119" t="s">
        <v>16</v>
      </c>
      <c r="E126" s="120">
        <f>121.72*0.15*2</f>
        <v>36.515999999999998</v>
      </c>
      <c r="F126" s="121">
        <v>0</v>
      </c>
      <c r="G126" s="122">
        <f>ROUND((E126*F126),2)</f>
        <v>0</v>
      </c>
      <c r="H126" s="123">
        <f t="shared" si="22"/>
        <v>0</v>
      </c>
      <c r="I126" s="124">
        <f t="shared" si="23"/>
        <v>0</v>
      </c>
    </row>
    <row r="127" spans="1:9" ht="12.75" customHeight="1">
      <c r="A127" s="125"/>
      <c r="B127" s="126" t="s">
        <v>194</v>
      </c>
      <c r="C127" s="127" t="s">
        <v>195</v>
      </c>
      <c r="D127" s="128"/>
      <c r="E127" s="129"/>
      <c r="F127" s="130"/>
      <c r="G127" s="131">
        <f>SUM(G124:G126)</f>
        <v>0</v>
      </c>
      <c r="H127" s="131">
        <f t="shared" si="22"/>
        <v>0</v>
      </c>
      <c r="I127" s="132">
        <f t="shared" si="23"/>
        <v>0</v>
      </c>
    </row>
    <row r="128" spans="1:9" ht="12.75" customHeight="1">
      <c r="A128" s="133"/>
      <c r="B128" s="134"/>
      <c r="C128" s="135"/>
      <c r="D128" s="134"/>
      <c r="E128" s="136"/>
      <c r="F128" s="137"/>
      <c r="G128" s="138"/>
      <c r="H128" s="123"/>
      <c r="I128" s="124"/>
    </row>
    <row r="129" spans="1:9" ht="12.75" customHeight="1">
      <c r="A129" s="139"/>
      <c r="B129" s="140" t="s">
        <v>201</v>
      </c>
      <c r="C129" s="141" t="s">
        <v>202</v>
      </c>
      <c r="D129" s="142"/>
      <c r="E129" s="143"/>
      <c r="F129" s="144"/>
      <c r="G129" s="145"/>
      <c r="H129" s="123"/>
      <c r="I129" s="124"/>
    </row>
    <row r="130" spans="1:9" ht="62.25" customHeight="1">
      <c r="A130" s="116">
        <v>67</v>
      </c>
      <c r="B130" s="117" t="s">
        <v>203</v>
      </c>
      <c r="C130" s="118" t="s">
        <v>989</v>
      </c>
      <c r="D130" s="119" t="s">
        <v>16</v>
      </c>
      <c r="E130" s="120">
        <v>340.88299999999998</v>
      </c>
      <c r="F130" s="121">
        <v>0</v>
      </c>
      <c r="G130" s="122">
        <f>ROUND((E130*F130),2)</f>
        <v>0</v>
      </c>
      <c r="H130" s="123">
        <f t="shared" si="22"/>
        <v>0</v>
      </c>
      <c r="I130" s="124">
        <f t="shared" si="23"/>
        <v>0</v>
      </c>
    </row>
    <row r="131" spans="1:9" ht="59.25" customHeight="1">
      <c r="A131" s="116">
        <v>102</v>
      </c>
      <c r="B131" s="117">
        <v>762511267</v>
      </c>
      <c r="C131" s="118" t="s">
        <v>574</v>
      </c>
      <c r="D131" s="119" t="s">
        <v>16</v>
      </c>
      <c r="E131" s="120">
        <v>9.44</v>
      </c>
      <c r="F131" s="121">
        <v>0</v>
      </c>
      <c r="G131" s="122">
        <f>ROUND((E131*F131),2)</f>
        <v>0</v>
      </c>
      <c r="H131" s="123">
        <f t="shared" ref="H131" si="36">G131*1.21-G131</f>
        <v>0</v>
      </c>
      <c r="I131" s="124">
        <f t="shared" ref="I131" si="37">G131*1.21</f>
        <v>0</v>
      </c>
    </row>
    <row r="132" spans="1:9" ht="12.75" customHeight="1">
      <c r="A132" s="125"/>
      <c r="B132" s="126" t="s">
        <v>201</v>
      </c>
      <c r="C132" s="127" t="s">
        <v>202</v>
      </c>
      <c r="D132" s="128"/>
      <c r="E132" s="129"/>
      <c r="F132" s="130"/>
      <c r="G132" s="131">
        <f>SUM(G130:G131)</f>
        <v>0</v>
      </c>
      <c r="H132" s="131">
        <f t="shared" ref="H132:I132" si="38">SUM(H130:H131)</f>
        <v>0</v>
      </c>
      <c r="I132" s="131">
        <f t="shared" si="38"/>
        <v>0</v>
      </c>
    </row>
    <row r="133" spans="1:9" ht="12.75" customHeight="1">
      <c r="A133" s="133"/>
      <c r="B133" s="134"/>
      <c r="C133" s="135"/>
      <c r="D133" s="134"/>
      <c r="E133" s="136"/>
      <c r="F133" s="137"/>
      <c r="G133" s="138"/>
      <c r="H133" s="123"/>
      <c r="I133" s="124"/>
    </row>
    <row r="134" spans="1:9" ht="12.75" customHeight="1">
      <c r="A134" s="139"/>
      <c r="B134" s="140" t="s">
        <v>89</v>
      </c>
      <c r="C134" s="141" t="s">
        <v>90</v>
      </c>
      <c r="D134" s="142"/>
      <c r="E134" s="143"/>
      <c r="F134" s="144"/>
      <c r="G134" s="145"/>
      <c r="H134" s="123"/>
      <c r="I134" s="124"/>
    </row>
    <row r="135" spans="1:9" ht="30" customHeight="1">
      <c r="A135" s="116">
        <v>78</v>
      </c>
      <c r="B135" s="117" t="s">
        <v>204</v>
      </c>
      <c r="C135" s="118" t="s">
        <v>576</v>
      </c>
      <c r="D135" s="119" t="s">
        <v>93</v>
      </c>
      <c r="E135" s="120">
        <v>41.580000000000005</v>
      </c>
      <c r="F135" s="121">
        <v>0</v>
      </c>
      <c r="G135" s="122">
        <f t="shared" ref="G135:G140" si="39">ROUND((E135*F135),2)</f>
        <v>0</v>
      </c>
      <c r="H135" s="123">
        <f t="shared" si="22"/>
        <v>0</v>
      </c>
      <c r="I135" s="124">
        <f t="shared" si="23"/>
        <v>0</v>
      </c>
    </row>
    <row r="136" spans="1:9" ht="30" customHeight="1">
      <c r="A136" s="116">
        <v>73</v>
      </c>
      <c r="B136" s="117" t="s">
        <v>205</v>
      </c>
      <c r="C136" s="118" t="s">
        <v>577</v>
      </c>
      <c r="D136" s="119" t="s">
        <v>93</v>
      </c>
      <c r="E136" s="120">
        <v>40.934400000000004</v>
      </c>
      <c r="F136" s="121">
        <v>0</v>
      </c>
      <c r="G136" s="122">
        <f t="shared" si="39"/>
        <v>0</v>
      </c>
      <c r="H136" s="123">
        <f t="shared" si="22"/>
        <v>0</v>
      </c>
      <c r="I136" s="124">
        <f t="shared" si="23"/>
        <v>0</v>
      </c>
    </row>
    <row r="137" spans="1:9" ht="30" customHeight="1">
      <c r="A137" s="116">
        <v>74</v>
      </c>
      <c r="B137" s="117" t="s">
        <v>206</v>
      </c>
      <c r="C137" s="118" t="s">
        <v>578</v>
      </c>
      <c r="D137" s="119" t="s">
        <v>96</v>
      </c>
      <c r="E137" s="120">
        <v>16</v>
      </c>
      <c r="F137" s="121">
        <v>0</v>
      </c>
      <c r="G137" s="122">
        <f t="shared" si="39"/>
        <v>0</v>
      </c>
      <c r="H137" s="123">
        <f t="shared" si="22"/>
        <v>0</v>
      </c>
      <c r="I137" s="124">
        <f t="shared" si="23"/>
        <v>0</v>
      </c>
    </row>
    <row r="138" spans="1:9" ht="30" customHeight="1">
      <c r="A138" s="116">
        <v>75</v>
      </c>
      <c r="B138" s="117" t="s">
        <v>207</v>
      </c>
      <c r="C138" s="118" t="s">
        <v>579</v>
      </c>
      <c r="D138" s="119" t="s">
        <v>93</v>
      </c>
      <c r="E138" s="120">
        <v>105.06</v>
      </c>
      <c r="F138" s="121">
        <v>0</v>
      </c>
      <c r="G138" s="122">
        <f t="shared" si="39"/>
        <v>0</v>
      </c>
      <c r="H138" s="123">
        <f t="shared" si="22"/>
        <v>0</v>
      </c>
      <c r="I138" s="124">
        <f t="shared" si="23"/>
        <v>0</v>
      </c>
    </row>
    <row r="139" spans="1:9" ht="30" customHeight="1">
      <c r="A139" s="116">
        <v>76</v>
      </c>
      <c r="B139" s="117" t="s">
        <v>208</v>
      </c>
      <c r="C139" s="118" t="s">
        <v>580</v>
      </c>
      <c r="D139" s="119" t="s">
        <v>96</v>
      </c>
      <c r="E139" s="120">
        <v>8</v>
      </c>
      <c r="F139" s="121">
        <v>0</v>
      </c>
      <c r="G139" s="122">
        <f t="shared" si="39"/>
        <v>0</v>
      </c>
      <c r="H139" s="123">
        <f t="shared" si="22"/>
        <v>0</v>
      </c>
      <c r="I139" s="124">
        <f t="shared" si="23"/>
        <v>0</v>
      </c>
    </row>
    <row r="140" spans="1:9" ht="43.5" customHeight="1">
      <c r="A140" s="116">
        <v>103</v>
      </c>
      <c r="B140" s="117">
        <v>764711116</v>
      </c>
      <c r="C140" s="118" t="s">
        <v>842</v>
      </c>
      <c r="D140" s="119" t="s">
        <v>93</v>
      </c>
      <c r="E140" s="120">
        <v>40.950000000000003</v>
      </c>
      <c r="F140" s="121">
        <v>0</v>
      </c>
      <c r="G140" s="122">
        <f t="shared" si="39"/>
        <v>0</v>
      </c>
      <c r="H140" s="123">
        <f t="shared" si="22"/>
        <v>0</v>
      </c>
      <c r="I140" s="124">
        <f t="shared" si="23"/>
        <v>0</v>
      </c>
    </row>
    <row r="141" spans="1:9" ht="12.75" customHeight="1">
      <c r="A141" s="125"/>
      <c r="B141" s="126" t="s">
        <v>89</v>
      </c>
      <c r="C141" s="127" t="s">
        <v>90</v>
      </c>
      <c r="D141" s="128"/>
      <c r="E141" s="129"/>
      <c r="F141" s="130"/>
      <c r="G141" s="131">
        <f>SUM(G135:G140)</f>
        <v>0</v>
      </c>
      <c r="H141" s="131">
        <f t="shared" si="22"/>
        <v>0</v>
      </c>
      <c r="I141" s="132">
        <f t="shared" si="23"/>
        <v>0</v>
      </c>
    </row>
    <row r="142" spans="1:9" ht="12.75" customHeight="1">
      <c r="A142" s="133"/>
      <c r="B142" s="134"/>
      <c r="C142" s="135"/>
      <c r="D142" s="134"/>
      <c r="E142" s="136"/>
      <c r="F142" s="137"/>
      <c r="G142" s="138"/>
      <c r="H142" s="123"/>
      <c r="I142" s="124"/>
    </row>
    <row r="143" spans="1:9" ht="12.75" customHeight="1">
      <c r="A143" s="139"/>
      <c r="B143" s="140" t="s">
        <v>209</v>
      </c>
      <c r="C143" s="141" t="s">
        <v>210</v>
      </c>
      <c r="D143" s="142"/>
      <c r="E143" s="143"/>
      <c r="F143" s="144"/>
      <c r="G143" s="145"/>
      <c r="H143" s="123"/>
      <c r="I143" s="124"/>
    </row>
    <row r="144" spans="1:9" ht="30" customHeight="1">
      <c r="A144" s="116">
        <v>70</v>
      </c>
      <c r="B144" s="117" t="s">
        <v>211</v>
      </c>
      <c r="C144" s="118" t="s">
        <v>212</v>
      </c>
      <c r="D144" s="119" t="s">
        <v>96</v>
      </c>
      <c r="E144" s="120">
        <v>11</v>
      </c>
      <c r="F144" s="121">
        <v>0</v>
      </c>
      <c r="G144" s="122">
        <f>ROUND((E144*F144),2)</f>
        <v>0</v>
      </c>
      <c r="H144" s="123">
        <f t="shared" si="22"/>
        <v>0</v>
      </c>
      <c r="I144" s="124">
        <f t="shared" si="23"/>
        <v>0</v>
      </c>
    </row>
    <row r="145" spans="1:9" ht="45" customHeight="1">
      <c r="A145" s="116">
        <v>69</v>
      </c>
      <c r="B145" s="117">
        <v>766621421</v>
      </c>
      <c r="C145" s="118" t="s">
        <v>861</v>
      </c>
      <c r="D145" s="119" t="s">
        <v>16</v>
      </c>
      <c r="E145" s="120">
        <f>3*1.2*11+1.5*1.5*4</f>
        <v>48.599999999999994</v>
      </c>
      <c r="F145" s="121">
        <v>0</v>
      </c>
      <c r="G145" s="122">
        <f>ROUND((E145*F145),2)</f>
        <v>0</v>
      </c>
      <c r="H145" s="123">
        <f t="shared" si="22"/>
        <v>0</v>
      </c>
      <c r="I145" s="124">
        <f t="shared" si="23"/>
        <v>0</v>
      </c>
    </row>
    <row r="146" spans="1:9" ht="30" customHeight="1">
      <c r="A146" s="116">
        <v>104</v>
      </c>
      <c r="B146" s="117">
        <v>766681113</v>
      </c>
      <c r="C146" s="118" t="s">
        <v>512</v>
      </c>
      <c r="D146" s="119" t="s">
        <v>96</v>
      </c>
      <c r="E146" s="120">
        <v>2</v>
      </c>
      <c r="F146" s="121">
        <v>0</v>
      </c>
      <c r="G146" s="122">
        <f t="shared" ref="G146:G147" si="40">ROUND((E146*F146),2)</f>
        <v>0</v>
      </c>
      <c r="H146" s="123">
        <f t="shared" ref="H146:H147" si="41">G146*1.21-G146</f>
        <v>0</v>
      </c>
      <c r="I146" s="124">
        <f t="shared" ref="I146:I147" si="42">G146*1.21</f>
        <v>0</v>
      </c>
    </row>
    <row r="147" spans="1:9" ht="30" customHeight="1">
      <c r="A147" s="116">
        <v>105</v>
      </c>
      <c r="B147" s="117">
        <v>766681121</v>
      </c>
      <c r="C147" s="118" t="s">
        <v>513</v>
      </c>
      <c r="D147" s="119" t="s">
        <v>96</v>
      </c>
      <c r="E147" s="120">
        <v>1</v>
      </c>
      <c r="F147" s="121">
        <v>0</v>
      </c>
      <c r="G147" s="122">
        <f t="shared" si="40"/>
        <v>0</v>
      </c>
      <c r="H147" s="123">
        <f t="shared" si="41"/>
        <v>0</v>
      </c>
      <c r="I147" s="124">
        <f t="shared" si="42"/>
        <v>0</v>
      </c>
    </row>
    <row r="148" spans="1:9" ht="30" customHeight="1">
      <c r="A148" s="116">
        <v>106</v>
      </c>
      <c r="B148" s="117">
        <v>766660001</v>
      </c>
      <c r="C148" s="118" t="s">
        <v>514</v>
      </c>
      <c r="D148" s="119" t="s">
        <v>96</v>
      </c>
      <c r="E148" s="120">
        <v>2</v>
      </c>
      <c r="F148" s="121">
        <v>0</v>
      </c>
      <c r="G148" s="122">
        <f t="shared" ref="G148" si="43">ROUND((E148*F148),2)</f>
        <v>0</v>
      </c>
      <c r="H148" s="123">
        <f t="shared" ref="H148" si="44">G148*1.21-G148</f>
        <v>0</v>
      </c>
      <c r="I148" s="124">
        <f t="shared" ref="I148" si="45">G148*1.21</f>
        <v>0</v>
      </c>
    </row>
    <row r="149" spans="1:9" ht="30" customHeight="1">
      <c r="A149" s="116">
        <v>107</v>
      </c>
      <c r="B149" s="117">
        <v>766660011</v>
      </c>
      <c r="C149" s="118" t="s">
        <v>515</v>
      </c>
      <c r="D149" s="119" t="s">
        <v>96</v>
      </c>
      <c r="E149" s="120">
        <v>1</v>
      </c>
      <c r="F149" s="121">
        <v>0</v>
      </c>
      <c r="G149" s="122">
        <f t="shared" ref="G149" si="46">ROUND((E149*F149),2)</f>
        <v>0</v>
      </c>
      <c r="H149" s="123">
        <f t="shared" ref="H149" si="47">G149*1.21-G149</f>
        <v>0</v>
      </c>
      <c r="I149" s="124">
        <f t="shared" ref="I149" si="48">G149*1.21</f>
        <v>0</v>
      </c>
    </row>
    <row r="150" spans="1:9" ht="30" customHeight="1">
      <c r="A150" s="116">
        <v>108</v>
      </c>
      <c r="B150" s="117">
        <v>766660000</v>
      </c>
      <c r="C150" s="118" t="s">
        <v>516</v>
      </c>
      <c r="D150" s="119" t="s">
        <v>517</v>
      </c>
      <c r="E150" s="120">
        <v>3</v>
      </c>
      <c r="F150" s="121">
        <v>0</v>
      </c>
      <c r="G150" s="122">
        <f t="shared" ref="G150" si="49">ROUND((E150*F150),2)</f>
        <v>0</v>
      </c>
      <c r="H150" s="123">
        <f t="shared" ref="H150" si="50">G150*1.21-G150</f>
        <v>0</v>
      </c>
      <c r="I150" s="124">
        <f t="shared" ref="I150" si="51">G150*1.21</f>
        <v>0</v>
      </c>
    </row>
    <row r="151" spans="1:9" ht="12.75" customHeight="1">
      <c r="A151" s="125"/>
      <c r="B151" s="126" t="s">
        <v>209</v>
      </c>
      <c r="C151" s="127" t="s">
        <v>210</v>
      </c>
      <c r="D151" s="128"/>
      <c r="E151" s="129"/>
      <c r="F151" s="130"/>
      <c r="G151" s="131">
        <f>SUM(G144:G150)</f>
        <v>0</v>
      </c>
      <c r="H151" s="131">
        <f t="shared" ref="H151:I151" si="52">SUM(H144:H150)</f>
        <v>0</v>
      </c>
      <c r="I151" s="131">
        <f t="shared" si="52"/>
        <v>0</v>
      </c>
    </row>
    <row r="152" spans="1:9" ht="12.75" customHeight="1">
      <c r="A152" s="133"/>
      <c r="B152" s="134"/>
      <c r="C152" s="135"/>
      <c r="D152" s="134"/>
      <c r="E152" s="136"/>
      <c r="F152" s="137"/>
      <c r="G152" s="138"/>
      <c r="H152" s="123"/>
      <c r="I152" s="124"/>
    </row>
    <row r="153" spans="1:9" ht="12.75" customHeight="1">
      <c r="A153" s="139"/>
      <c r="B153" s="140" t="s">
        <v>99</v>
      </c>
      <c r="C153" s="141" t="s">
        <v>100</v>
      </c>
      <c r="D153" s="142"/>
      <c r="E153" s="143"/>
      <c r="F153" s="144"/>
      <c r="G153" s="145"/>
      <c r="H153" s="123"/>
      <c r="I153" s="124"/>
    </row>
    <row r="154" spans="1:9" ht="58.5" customHeight="1">
      <c r="A154" s="116">
        <v>93</v>
      </c>
      <c r="B154" s="117" t="s">
        <v>213</v>
      </c>
      <c r="C154" s="118" t="s">
        <v>581</v>
      </c>
      <c r="D154" s="119" t="s">
        <v>96</v>
      </c>
      <c r="E154" s="120">
        <v>8</v>
      </c>
      <c r="F154" s="121">
        <v>0</v>
      </c>
      <c r="G154" s="122">
        <f t="shared" ref="G154:G173" si="53">ROUND((E154*F154),2)</f>
        <v>0</v>
      </c>
      <c r="H154" s="123">
        <f t="shared" ref="H154:H235" si="54">G154*1.21-G154</f>
        <v>0</v>
      </c>
      <c r="I154" s="124">
        <f t="shared" ref="I154:I235" si="55">G154*1.21</f>
        <v>0</v>
      </c>
    </row>
    <row r="155" spans="1:9" ht="49.5" customHeight="1">
      <c r="A155" s="116">
        <v>71</v>
      </c>
      <c r="B155" s="117" t="s">
        <v>214</v>
      </c>
      <c r="C155" s="118" t="s">
        <v>582</v>
      </c>
      <c r="D155" s="119" t="s">
        <v>96</v>
      </c>
      <c r="E155" s="120">
        <v>8</v>
      </c>
      <c r="F155" s="121">
        <v>0</v>
      </c>
      <c r="G155" s="122">
        <f t="shared" si="53"/>
        <v>0</v>
      </c>
      <c r="H155" s="123">
        <f t="shared" si="54"/>
        <v>0</v>
      </c>
      <c r="I155" s="124">
        <f t="shared" si="55"/>
        <v>0</v>
      </c>
    </row>
    <row r="156" spans="1:9" ht="57" customHeight="1">
      <c r="A156" s="116">
        <v>72</v>
      </c>
      <c r="B156" s="117" t="s">
        <v>214</v>
      </c>
      <c r="C156" s="118" t="s">
        <v>583</v>
      </c>
      <c r="D156" s="119" t="s">
        <v>96</v>
      </c>
      <c r="E156" s="120">
        <v>3</v>
      </c>
      <c r="F156" s="121">
        <v>0</v>
      </c>
      <c r="G156" s="122">
        <f t="shared" si="53"/>
        <v>0</v>
      </c>
      <c r="H156" s="123">
        <f t="shared" si="54"/>
        <v>0</v>
      </c>
      <c r="I156" s="124">
        <f t="shared" si="55"/>
        <v>0</v>
      </c>
    </row>
    <row r="157" spans="1:9" ht="39.75" customHeight="1">
      <c r="A157" s="116">
        <v>94</v>
      </c>
      <c r="B157" s="117" t="s">
        <v>215</v>
      </c>
      <c r="C157" s="118" t="s">
        <v>828</v>
      </c>
      <c r="D157" s="119" t="s">
        <v>96</v>
      </c>
      <c r="E157" s="120">
        <f>12*2</f>
        <v>24</v>
      </c>
      <c r="F157" s="121">
        <v>0</v>
      </c>
      <c r="G157" s="122">
        <f t="shared" si="53"/>
        <v>0</v>
      </c>
      <c r="H157" s="123">
        <f t="shared" si="54"/>
        <v>0</v>
      </c>
      <c r="I157" s="124">
        <f t="shared" si="55"/>
        <v>0</v>
      </c>
    </row>
    <row r="158" spans="1:9" ht="45" customHeight="1">
      <c r="A158" s="116">
        <v>15</v>
      </c>
      <c r="B158" s="117" t="s">
        <v>216</v>
      </c>
      <c r="C158" s="118" t="s">
        <v>844</v>
      </c>
      <c r="D158" s="119" t="s">
        <v>93</v>
      </c>
      <c r="E158" s="120">
        <v>324.76</v>
      </c>
      <c r="F158" s="121">
        <v>0</v>
      </c>
      <c r="G158" s="122">
        <f t="shared" si="53"/>
        <v>0</v>
      </c>
      <c r="H158" s="123">
        <f t="shared" si="54"/>
        <v>0</v>
      </c>
      <c r="I158" s="124">
        <f t="shared" si="55"/>
        <v>0</v>
      </c>
    </row>
    <row r="159" spans="1:9" ht="30" customHeight="1">
      <c r="A159" s="116">
        <v>16</v>
      </c>
      <c r="B159" s="117" t="s">
        <v>217</v>
      </c>
      <c r="C159" s="118" t="s">
        <v>846</v>
      </c>
      <c r="D159" s="119" t="s">
        <v>112</v>
      </c>
      <c r="E159" s="120">
        <v>95</v>
      </c>
      <c r="F159" s="121">
        <v>0</v>
      </c>
      <c r="G159" s="122">
        <f t="shared" si="53"/>
        <v>0</v>
      </c>
      <c r="H159" s="123">
        <f t="shared" si="54"/>
        <v>0</v>
      </c>
      <c r="I159" s="124">
        <f t="shared" si="55"/>
        <v>0</v>
      </c>
    </row>
    <row r="160" spans="1:9" ht="30" customHeight="1">
      <c r="A160" s="116">
        <v>27</v>
      </c>
      <c r="B160" s="117" t="s">
        <v>218</v>
      </c>
      <c r="C160" s="118" t="s">
        <v>862</v>
      </c>
      <c r="D160" s="119" t="s">
        <v>93</v>
      </c>
      <c r="E160" s="120">
        <v>8.4</v>
      </c>
      <c r="F160" s="121">
        <v>0</v>
      </c>
      <c r="G160" s="122">
        <f t="shared" si="53"/>
        <v>0</v>
      </c>
      <c r="H160" s="123">
        <f t="shared" si="54"/>
        <v>0</v>
      </c>
      <c r="I160" s="124">
        <f t="shared" si="55"/>
        <v>0</v>
      </c>
    </row>
    <row r="161" spans="1:9" ht="30" customHeight="1">
      <c r="A161" s="116">
        <v>58</v>
      </c>
      <c r="B161" s="117" t="s">
        <v>219</v>
      </c>
      <c r="C161" s="118" t="s">
        <v>220</v>
      </c>
      <c r="D161" s="119" t="s">
        <v>93</v>
      </c>
      <c r="E161" s="120">
        <v>37.260000000000005</v>
      </c>
      <c r="F161" s="121">
        <v>0</v>
      </c>
      <c r="G161" s="122">
        <f t="shared" si="53"/>
        <v>0</v>
      </c>
      <c r="H161" s="123">
        <f t="shared" si="54"/>
        <v>0</v>
      </c>
      <c r="I161" s="124">
        <f t="shared" si="55"/>
        <v>0</v>
      </c>
    </row>
    <row r="162" spans="1:9" ht="30" customHeight="1">
      <c r="A162" s="116">
        <v>60</v>
      </c>
      <c r="B162" s="117" t="s">
        <v>221</v>
      </c>
      <c r="C162" s="118" t="s">
        <v>222</v>
      </c>
      <c r="D162" s="119" t="s">
        <v>93</v>
      </c>
      <c r="E162" s="120">
        <v>109.29600000000001</v>
      </c>
      <c r="F162" s="121">
        <v>0</v>
      </c>
      <c r="G162" s="122">
        <f t="shared" si="53"/>
        <v>0</v>
      </c>
      <c r="H162" s="123">
        <f t="shared" si="54"/>
        <v>0</v>
      </c>
      <c r="I162" s="124">
        <f t="shared" si="55"/>
        <v>0</v>
      </c>
    </row>
    <row r="163" spans="1:9" ht="30" customHeight="1">
      <c r="A163" s="116">
        <v>109</v>
      </c>
      <c r="B163" s="117">
        <v>767995006</v>
      </c>
      <c r="C163" s="118" t="s">
        <v>543</v>
      </c>
      <c r="D163" s="119" t="s">
        <v>541</v>
      </c>
      <c r="E163" s="120">
        <v>4.43</v>
      </c>
      <c r="F163" s="121">
        <v>0</v>
      </c>
      <c r="G163" s="122">
        <f t="shared" si="53"/>
        <v>0</v>
      </c>
      <c r="H163" s="123">
        <f t="shared" si="54"/>
        <v>0</v>
      </c>
      <c r="I163" s="124">
        <f t="shared" si="55"/>
        <v>0</v>
      </c>
    </row>
    <row r="164" spans="1:9" ht="45" customHeight="1">
      <c r="A164" s="116">
        <v>10</v>
      </c>
      <c r="B164" s="117" t="s">
        <v>223</v>
      </c>
      <c r="C164" s="118" t="s">
        <v>843</v>
      </c>
      <c r="D164" s="119" t="s">
        <v>112</v>
      </c>
      <c r="E164" s="120">
        <v>95</v>
      </c>
      <c r="F164" s="121">
        <v>0</v>
      </c>
      <c r="G164" s="122">
        <f t="shared" si="53"/>
        <v>0</v>
      </c>
      <c r="H164" s="123">
        <f t="shared" si="54"/>
        <v>0</v>
      </c>
      <c r="I164" s="124">
        <f t="shared" si="55"/>
        <v>0</v>
      </c>
    </row>
    <row r="165" spans="1:9" ht="45" customHeight="1">
      <c r="A165" s="116">
        <v>57</v>
      </c>
      <c r="B165" s="117" t="s">
        <v>224</v>
      </c>
      <c r="C165" s="118" t="s">
        <v>829</v>
      </c>
      <c r="D165" s="119" t="s">
        <v>112</v>
      </c>
      <c r="E165" s="120">
        <f>E161*3</f>
        <v>111.78000000000002</v>
      </c>
      <c r="F165" s="121">
        <v>0</v>
      </c>
      <c r="G165" s="122">
        <f t="shared" si="53"/>
        <v>0</v>
      </c>
      <c r="H165" s="123">
        <f t="shared" si="54"/>
        <v>0</v>
      </c>
      <c r="I165" s="124">
        <f t="shared" si="55"/>
        <v>0</v>
      </c>
    </row>
    <row r="166" spans="1:9" ht="45" customHeight="1">
      <c r="A166" s="116">
        <v>65</v>
      </c>
      <c r="B166" s="117" t="s">
        <v>225</v>
      </c>
      <c r="C166" s="118" t="s">
        <v>847</v>
      </c>
      <c r="D166" s="119" t="s">
        <v>112</v>
      </c>
      <c r="E166" s="120">
        <f>E33</f>
        <v>1480.05</v>
      </c>
      <c r="F166" s="121">
        <v>0</v>
      </c>
      <c r="G166" s="122">
        <f t="shared" si="53"/>
        <v>0</v>
      </c>
      <c r="H166" s="123">
        <f t="shared" si="54"/>
        <v>0</v>
      </c>
      <c r="I166" s="124">
        <f t="shared" si="55"/>
        <v>0</v>
      </c>
    </row>
    <row r="167" spans="1:9" ht="30" customHeight="1">
      <c r="A167" s="116">
        <v>9</v>
      </c>
      <c r="B167" s="117" t="s">
        <v>226</v>
      </c>
      <c r="C167" s="118" t="s">
        <v>227</v>
      </c>
      <c r="D167" s="119" t="s">
        <v>112</v>
      </c>
      <c r="E167" s="120">
        <v>791.85600000000011</v>
      </c>
      <c r="F167" s="121">
        <v>0</v>
      </c>
      <c r="G167" s="122">
        <f t="shared" si="53"/>
        <v>0</v>
      </c>
      <c r="H167" s="123">
        <f t="shared" si="54"/>
        <v>0</v>
      </c>
      <c r="I167" s="124">
        <f t="shared" si="55"/>
        <v>0</v>
      </c>
    </row>
    <row r="168" spans="1:9" ht="45" customHeight="1">
      <c r="A168" s="116">
        <v>26</v>
      </c>
      <c r="B168" s="117" t="s">
        <v>226</v>
      </c>
      <c r="C168" s="118" t="s">
        <v>845</v>
      </c>
      <c r="D168" s="119" t="s">
        <v>112</v>
      </c>
      <c r="E168" s="120">
        <v>150.36000000000001</v>
      </c>
      <c r="F168" s="121">
        <v>0</v>
      </c>
      <c r="G168" s="122">
        <f t="shared" si="53"/>
        <v>0</v>
      </c>
      <c r="H168" s="123">
        <f t="shared" si="54"/>
        <v>0</v>
      </c>
      <c r="I168" s="124">
        <f t="shared" si="55"/>
        <v>0</v>
      </c>
    </row>
    <row r="169" spans="1:9" ht="45" customHeight="1">
      <c r="A169" s="116">
        <v>59</v>
      </c>
      <c r="B169" s="117" t="s">
        <v>226</v>
      </c>
      <c r="C169" s="118" t="s">
        <v>228</v>
      </c>
      <c r="D169" s="119" t="s">
        <v>112</v>
      </c>
      <c r="E169" s="120">
        <f>E162*7.1</f>
        <v>776.00160000000005</v>
      </c>
      <c r="F169" s="121">
        <v>0</v>
      </c>
      <c r="G169" s="122">
        <f t="shared" si="53"/>
        <v>0</v>
      </c>
      <c r="H169" s="123">
        <f t="shared" si="54"/>
        <v>0</v>
      </c>
      <c r="I169" s="124">
        <f t="shared" si="55"/>
        <v>0</v>
      </c>
    </row>
    <row r="170" spans="1:9" ht="30" customHeight="1">
      <c r="A170" s="116">
        <v>8</v>
      </c>
      <c r="B170" s="117" t="s">
        <v>229</v>
      </c>
      <c r="C170" s="118" t="s">
        <v>230</v>
      </c>
      <c r="D170" s="119" t="s">
        <v>112</v>
      </c>
      <c r="E170" s="120">
        <v>3819.7359999999999</v>
      </c>
      <c r="F170" s="121">
        <v>0</v>
      </c>
      <c r="G170" s="122">
        <f t="shared" si="53"/>
        <v>0</v>
      </c>
      <c r="H170" s="123">
        <f t="shared" si="54"/>
        <v>0</v>
      </c>
      <c r="I170" s="124">
        <f t="shared" si="55"/>
        <v>0</v>
      </c>
    </row>
    <row r="171" spans="1:9" ht="74.25" customHeight="1">
      <c r="A171" s="116">
        <v>110</v>
      </c>
      <c r="B171" s="117">
        <v>767911130</v>
      </c>
      <c r="C171" s="118" t="s">
        <v>863</v>
      </c>
      <c r="D171" s="119" t="s">
        <v>508</v>
      </c>
      <c r="E171" s="120">
        <v>4.2</v>
      </c>
      <c r="F171" s="121">
        <v>0</v>
      </c>
      <c r="G171" s="122">
        <f t="shared" si="53"/>
        <v>0</v>
      </c>
      <c r="H171" s="123">
        <f t="shared" si="54"/>
        <v>0</v>
      </c>
      <c r="I171" s="124">
        <f t="shared" si="55"/>
        <v>0</v>
      </c>
    </row>
    <row r="172" spans="1:9" ht="30" customHeight="1">
      <c r="A172" s="116">
        <v>111</v>
      </c>
      <c r="B172" s="117">
        <v>767911000</v>
      </c>
      <c r="C172" s="118" t="s">
        <v>509</v>
      </c>
      <c r="D172" s="119" t="s">
        <v>508</v>
      </c>
      <c r="E172" s="120">
        <v>4.5</v>
      </c>
      <c r="F172" s="121">
        <v>0</v>
      </c>
      <c r="G172" s="122">
        <f t="shared" si="53"/>
        <v>0</v>
      </c>
      <c r="H172" s="123">
        <f t="shared" si="54"/>
        <v>0</v>
      </c>
      <c r="I172" s="124">
        <f t="shared" si="55"/>
        <v>0</v>
      </c>
    </row>
    <row r="173" spans="1:9" ht="45" customHeight="1">
      <c r="A173" s="116">
        <v>112</v>
      </c>
      <c r="B173" s="117">
        <v>767911001</v>
      </c>
      <c r="C173" s="118" t="s">
        <v>510</v>
      </c>
      <c r="D173" s="119" t="s">
        <v>96</v>
      </c>
      <c r="E173" s="120">
        <v>1</v>
      </c>
      <c r="F173" s="121">
        <v>0</v>
      </c>
      <c r="G173" s="122">
        <f t="shared" si="53"/>
        <v>0</v>
      </c>
      <c r="H173" s="123">
        <f t="shared" si="54"/>
        <v>0</v>
      </c>
      <c r="I173" s="124">
        <f t="shared" si="55"/>
        <v>0</v>
      </c>
    </row>
    <row r="174" spans="1:9" ht="12.75" customHeight="1">
      <c r="A174" s="125"/>
      <c r="B174" s="126" t="s">
        <v>99</v>
      </c>
      <c r="C174" s="127" t="s">
        <v>100</v>
      </c>
      <c r="D174" s="128"/>
      <c r="E174" s="129"/>
      <c r="F174" s="130"/>
      <c r="G174" s="131">
        <f>SUM(G154:G173)</f>
        <v>0</v>
      </c>
      <c r="H174" s="131">
        <f t="shared" si="54"/>
        <v>0</v>
      </c>
      <c r="I174" s="132">
        <f t="shared" si="55"/>
        <v>0</v>
      </c>
    </row>
    <row r="175" spans="1:9" ht="12.75" customHeight="1">
      <c r="A175" s="133"/>
      <c r="B175" s="134"/>
      <c r="C175" s="135"/>
      <c r="D175" s="134"/>
      <c r="E175" s="136"/>
      <c r="F175" s="137"/>
      <c r="G175" s="138"/>
      <c r="H175" s="123"/>
      <c r="I175" s="124"/>
    </row>
    <row r="176" spans="1:9" ht="12.75" customHeight="1">
      <c r="A176" s="139"/>
      <c r="B176" s="140" t="s">
        <v>437</v>
      </c>
      <c r="C176" s="141" t="s">
        <v>438</v>
      </c>
      <c r="D176" s="142"/>
      <c r="E176" s="143"/>
      <c r="F176" s="144"/>
      <c r="G176" s="145"/>
      <c r="H176" s="123"/>
      <c r="I176" s="124"/>
    </row>
    <row r="177" spans="1:9" ht="45" customHeight="1">
      <c r="A177" s="116">
        <v>113</v>
      </c>
      <c r="B177" s="117" t="s">
        <v>439</v>
      </c>
      <c r="C177" s="118" t="s">
        <v>848</v>
      </c>
      <c r="D177" s="119" t="s">
        <v>16</v>
      </c>
      <c r="E177" s="120">
        <v>33.433646400000008</v>
      </c>
      <c r="F177" s="121">
        <v>0</v>
      </c>
      <c r="G177" s="122">
        <f>ROUND((E177*F177),2)</f>
        <v>0</v>
      </c>
      <c r="H177" s="123">
        <f t="shared" ref="H177:H179" si="56">G177*1.21-G177</f>
        <v>0</v>
      </c>
      <c r="I177" s="124">
        <f t="shared" ref="I177:I179" si="57">G177*1.21</f>
        <v>0</v>
      </c>
    </row>
    <row r="178" spans="1:9" ht="30" customHeight="1">
      <c r="A178" s="116">
        <v>114</v>
      </c>
      <c r="B178" s="117">
        <v>771000002</v>
      </c>
      <c r="C178" s="118" t="s">
        <v>566</v>
      </c>
      <c r="D178" s="119" t="s">
        <v>16</v>
      </c>
      <c r="E178" s="120">
        <v>17.130366000000002</v>
      </c>
      <c r="F178" s="121">
        <v>0</v>
      </c>
      <c r="G178" s="122">
        <f>ROUND((E178*F178),2)</f>
        <v>0</v>
      </c>
      <c r="H178" s="123">
        <f t="shared" ref="H178" si="58">G178*1.21-G178</f>
        <v>0</v>
      </c>
      <c r="I178" s="124">
        <f t="shared" ref="I178" si="59">G178*1.21</f>
        <v>0</v>
      </c>
    </row>
    <row r="179" spans="1:9" ht="30" customHeight="1">
      <c r="A179" s="116">
        <v>115</v>
      </c>
      <c r="B179" s="117" t="s">
        <v>443</v>
      </c>
      <c r="C179" s="118" t="s">
        <v>584</v>
      </c>
      <c r="D179" s="119" t="s">
        <v>16</v>
      </c>
      <c r="E179" s="120">
        <v>30.394224000000005</v>
      </c>
      <c r="F179" s="121">
        <v>0</v>
      </c>
      <c r="G179" s="122">
        <f>ROUND((E179*F179),2)</f>
        <v>0</v>
      </c>
      <c r="H179" s="123">
        <f t="shared" si="56"/>
        <v>0</v>
      </c>
      <c r="I179" s="124">
        <f t="shared" si="57"/>
        <v>0</v>
      </c>
    </row>
    <row r="180" spans="1:9" ht="43.5" customHeight="1">
      <c r="A180" s="116">
        <v>116</v>
      </c>
      <c r="B180" s="117">
        <v>771414115</v>
      </c>
      <c r="C180" s="118" t="s">
        <v>567</v>
      </c>
      <c r="D180" s="119" t="s">
        <v>541</v>
      </c>
      <c r="E180" s="120">
        <v>103.82040000000001</v>
      </c>
      <c r="F180" s="121">
        <v>0</v>
      </c>
      <c r="G180" s="122">
        <f>ROUND((E180*F180),2)</f>
        <v>0</v>
      </c>
      <c r="H180" s="123">
        <f t="shared" ref="H180" si="60">G180*1.21-G180</f>
        <v>0</v>
      </c>
      <c r="I180" s="124">
        <f t="shared" ref="I180" si="61">G180*1.21</f>
        <v>0</v>
      </c>
    </row>
    <row r="181" spans="1:9" ht="12.75" customHeight="1">
      <c r="A181" s="125"/>
      <c r="B181" s="126" t="s">
        <v>437</v>
      </c>
      <c r="C181" s="127" t="s">
        <v>438</v>
      </c>
      <c r="D181" s="128"/>
      <c r="E181" s="129"/>
      <c r="F181" s="130"/>
      <c r="G181" s="131">
        <f>SUM(G177:G180)</f>
        <v>0</v>
      </c>
      <c r="H181" s="131">
        <f t="shared" ref="H181:I181" si="62">SUM(H177:H180)</f>
        <v>0</v>
      </c>
      <c r="I181" s="131">
        <f t="shared" si="62"/>
        <v>0</v>
      </c>
    </row>
    <row r="182" spans="1:9" ht="12.75" customHeight="1">
      <c r="A182" s="133"/>
      <c r="B182" s="134"/>
      <c r="C182" s="135"/>
      <c r="D182" s="134"/>
      <c r="E182" s="136"/>
      <c r="F182" s="137"/>
      <c r="G182" s="138"/>
      <c r="H182" s="123"/>
      <c r="I182" s="124"/>
    </row>
    <row r="183" spans="1:9" ht="12.75" customHeight="1">
      <c r="A183" s="139"/>
      <c r="B183" s="140">
        <v>781</v>
      </c>
      <c r="C183" s="141" t="s">
        <v>520</v>
      </c>
      <c r="D183" s="142"/>
      <c r="E183" s="143"/>
      <c r="F183" s="144"/>
      <c r="G183" s="145"/>
      <c r="H183" s="123"/>
      <c r="I183" s="124"/>
    </row>
    <row r="184" spans="1:9" ht="30" customHeight="1">
      <c r="A184" s="116">
        <v>117</v>
      </c>
      <c r="B184" s="117">
        <v>781413113</v>
      </c>
      <c r="C184" s="118" t="s">
        <v>521</v>
      </c>
      <c r="D184" s="119" t="s">
        <v>522</v>
      </c>
      <c r="E184" s="120">
        <v>4.62</v>
      </c>
      <c r="F184" s="121">
        <v>0</v>
      </c>
      <c r="G184" s="122">
        <f>ROUND((E184*F184),2)</f>
        <v>0</v>
      </c>
      <c r="H184" s="123">
        <f t="shared" ref="H184" si="63">G184*1.21-G184</f>
        <v>0</v>
      </c>
      <c r="I184" s="124">
        <f t="shared" ref="I184" si="64">G184*1.21</f>
        <v>0</v>
      </c>
    </row>
    <row r="185" spans="1:9" ht="45.75" customHeight="1">
      <c r="A185" s="116">
        <v>118</v>
      </c>
      <c r="B185" s="117">
        <v>781413001</v>
      </c>
      <c r="C185" s="118" t="s">
        <v>585</v>
      </c>
      <c r="D185" s="119" t="s">
        <v>522</v>
      </c>
      <c r="E185" s="120">
        <f>E184*1.1</f>
        <v>5.0820000000000007</v>
      </c>
      <c r="F185" s="121">
        <v>0</v>
      </c>
      <c r="G185" s="122">
        <f>ROUND((E185*F185),2)</f>
        <v>0</v>
      </c>
      <c r="H185" s="123">
        <f t="shared" ref="H185" si="65">G185*1.21-G185</f>
        <v>0</v>
      </c>
      <c r="I185" s="124">
        <f t="shared" ref="I185" si="66">G185*1.21</f>
        <v>0</v>
      </c>
    </row>
    <row r="186" spans="1:9" ht="12.75" customHeight="1">
      <c r="A186" s="125"/>
      <c r="B186" s="126">
        <v>781</v>
      </c>
      <c r="C186" s="127" t="s">
        <v>520</v>
      </c>
      <c r="D186" s="128"/>
      <c r="E186" s="129"/>
      <c r="F186" s="130"/>
      <c r="G186" s="131">
        <f>SUM(G184:G185)</f>
        <v>0</v>
      </c>
      <c r="H186" s="131">
        <f t="shared" ref="H186:I186" si="67">SUM(H184:H185)</f>
        <v>0</v>
      </c>
      <c r="I186" s="131">
        <f t="shared" si="67"/>
        <v>0</v>
      </c>
    </row>
    <row r="187" spans="1:9" ht="12.75" customHeight="1">
      <c r="A187" s="116"/>
      <c r="B187" s="117"/>
      <c r="C187" s="118"/>
      <c r="D187" s="119"/>
      <c r="E187" s="120"/>
      <c r="F187" s="121"/>
      <c r="G187" s="122"/>
      <c r="H187" s="123"/>
      <c r="I187" s="124"/>
    </row>
    <row r="188" spans="1:9" ht="12.75" customHeight="1">
      <c r="A188" s="139"/>
      <c r="B188" s="140" t="s">
        <v>231</v>
      </c>
      <c r="C188" s="141" t="s">
        <v>232</v>
      </c>
      <c r="D188" s="142"/>
      <c r="E188" s="143"/>
      <c r="F188" s="144"/>
      <c r="G188" s="145"/>
      <c r="H188" s="123"/>
      <c r="I188" s="124"/>
    </row>
    <row r="189" spans="1:9" ht="45" customHeight="1">
      <c r="A189" s="116">
        <v>2</v>
      </c>
      <c r="B189" s="117" t="s">
        <v>233</v>
      </c>
      <c r="C189" s="118" t="s">
        <v>830</v>
      </c>
      <c r="D189" s="119" t="s">
        <v>16</v>
      </c>
      <c r="E189" s="120">
        <v>906.76800000000003</v>
      </c>
      <c r="F189" s="121">
        <v>0</v>
      </c>
      <c r="G189" s="122">
        <f t="shared" ref="G189:G195" si="68">ROUND((E189*F189),2)</f>
        <v>0</v>
      </c>
      <c r="H189" s="123">
        <f t="shared" si="54"/>
        <v>0</v>
      </c>
      <c r="I189" s="124">
        <f t="shared" si="55"/>
        <v>0</v>
      </c>
    </row>
    <row r="190" spans="1:9" ht="45" customHeight="1">
      <c r="A190" s="116">
        <v>11</v>
      </c>
      <c r="B190" s="117" t="s">
        <v>233</v>
      </c>
      <c r="C190" s="118" t="s">
        <v>563</v>
      </c>
      <c r="D190" s="119" t="s">
        <v>16</v>
      </c>
      <c r="E190" s="120">
        <v>187.06200000000001</v>
      </c>
      <c r="F190" s="121">
        <v>0</v>
      </c>
      <c r="G190" s="122">
        <f t="shared" si="68"/>
        <v>0</v>
      </c>
      <c r="H190" s="123">
        <f t="shared" si="54"/>
        <v>0</v>
      </c>
      <c r="I190" s="124">
        <f t="shared" si="55"/>
        <v>0</v>
      </c>
    </row>
    <row r="191" spans="1:9" ht="45" customHeight="1">
      <c r="A191" s="116">
        <v>61</v>
      </c>
      <c r="B191" s="117" t="s">
        <v>233</v>
      </c>
      <c r="C191" s="118" t="s">
        <v>564</v>
      </c>
      <c r="D191" s="119" t="s">
        <v>16</v>
      </c>
      <c r="E191" s="120">
        <v>26.231040000000004</v>
      </c>
      <c r="F191" s="121">
        <v>0</v>
      </c>
      <c r="G191" s="122">
        <f t="shared" si="68"/>
        <v>0</v>
      </c>
      <c r="H191" s="123">
        <f t="shared" si="54"/>
        <v>0</v>
      </c>
      <c r="I191" s="124">
        <f t="shared" si="55"/>
        <v>0</v>
      </c>
    </row>
    <row r="192" spans="1:9" ht="45" customHeight="1">
      <c r="A192" s="116">
        <v>119</v>
      </c>
      <c r="B192" s="117" t="s">
        <v>233</v>
      </c>
      <c r="C192" s="118" t="s">
        <v>562</v>
      </c>
      <c r="D192" s="119" t="s">
        <v>561</v>
      </c>
      <c r="E192" s="120">
        <v>1</v>
      </c>
      <c r="F192" s="121">
        <v>0</v>
      </c>
      <c r="G192" s="122">
        <f t="shared" ref="G192" si="69">ROUND((E192*F192),2)</f>
        <v>0</v>
      </c>
      <c r="H192" s="123">
        <f t="shared" ref="H192" si="70">G192*1.21-G192</f>
        <v>0</v>
      </c>
      <c r="I192" s="124">
        <f t="shared" ref="I192" si="71">G192*1.21</f>
        <v>0</v>
      </c>
    </row>
    <row r="193" spans="1:9" ht="45" customHeight="1">
      <c r="A193" s="116">
        <v>55</v>
      </c>
      <c r="B193" s="117" t="s">
        <v>234</v>
      </c>
      <c r="C193" s="118" t="s">
        <v>511</v>
      </c>
      <c r="D193" s="119" t="s">
        <v>16</v>
      </c>
      <c r="E193" s="120">
        <v>2.2200000000000002</v>
      </c>
      <c r="F193" s="121">
        <v>0</v>
      </c>
      <c r="G193" s="122">
        <f t="shared" si="68"/>
        <v>0</v>
      </c>
      <c r="H193" s="123">
        <f t="shared" si="54"/>
        <v>0</v>
      </c>
      <c r="I193" s="124">
        <f t="shared" si="55"/>
        <v>0</v>
      </c>
    </row>
    <row r="194" spans="1:9" ht="30" customHeight="1">
      <c r="A194" s="116">
        <v>1</v>
      </c>
      <c r="B194" s="117" t="s">
        <v>235</v>
      </c>
      <c r="C194" s="118" t="s">
        <v>831</v>
      </c>
      <c r="D194" s="119" t="s">
        <v>16</v>
      </c>
      <c r="E194" s="120">
        <v>906.76800000000003</v>
      </c>
      <c r="F194" s="121">
        <v>0</v>
      </c>
      <c r="G194" s="122">
        <f t="shared" si="68"/>
        <v>0</v>
      </c>
      <c r="H194" s="123">
        <f t="shared" si="54"/>
        <v>0</v>
      </c>
      <c r="I194" s="124">
        <f t="shared" si="55"/>
        <v>0</v>
      </c>
    </row>
    <row r="195" spans="1:9" ht="45" customHeight="1">
      <c r="A195" s="116">
        <v>6</v>
      </c>
      <c r="B195" s="117" t="s">
        <v>236</v>
      </c>
      <c r="C195" s="118" t="s">
        <v>864</v>
      </c>
      <c r="D195" s="119" t="s">
        <v>16</v>
      </c>
      <c r="E195" s="120">
        <v>471.35520000000002</v>
      </c>
      <c r="F195" s="121">
        <v>0</v>
      </c>
      <c r="G195" s="122">
        <f t="shared" si="68"/>
        <v>0</v>
      </c>
      <c r="H195" s="123">
        <f t="shared" si="54"/>
        <v>0</v>
      </c>
      <c r="I195" s="124">
        <f t="shared" si="55"/>
        <v>0</v>
      </c>
    </row>
    <row r="196" spans="1:9" ht="12.75" customHeight="1">
      <c r="A196" s="125"/>
      <c r="B196" s="126" t="s">
        <v>231</v>
      </c>
      <c r="C196" s="127" t="s">
        <v>232</v>
      </c>
      <c r="D196" s="128"/>
      <c r="E196" s="129"/>
      <c r="F196" s="130"/>
      <c r="G196" s="131">
        <f>SUM(G189:G195)</f>
        <v>0</v>
      </c>
      <c r="H196" s="131">
        <f t="shared" si="54"/>
        <v>0</v>
      </c>
      <c r="I196" s="132">
        <f t="shared" si="55"/>
        <v>0</v>
      </c>
    </row>
    <row r="197" spans="1:9" ht="12.75" customHeight="1">
      <c r="A197" s="133"/>
      <c r="B197" s="134"/>
      <c r="C197" s="135"/>
      <c r="D197" s="134"/>
      <c r="E197" s="136"/>
      <c r="F197" s="137"/>
      <c r="G197" s="138"/>
      <c r="H197" s="123"/>
      <c r="I197" s="124"/>
    </row>
    <row r="198" spans="1:9" ht="12.75" customHeight="1">
      <c r="A198" s="139"/>
      <c r="B198" s="140" t="s">
        <v>237</v>
      </c>
      <c r="C198" s="141" t="s">
        <v>238</v>
      </c>
      <c r="D198" s="142"/>
      <c r="E198" s="143"/>
      <c r="F198" s="144"/>
      <c r="G198" s="145"/>
      <c r="H198" s="123"/>
      <c r="I198" s="124"/>
    </row>
    <row r="199" spans="1:9" ht="45" customHeight="1">
      <c r="A199" s="116">
        <v>84</v>
      </c>
      <c r="B199" s="117" t="s">
        <v>239</v>
      </c>
      <c r="C199" s="118" t="s">
        <v>240</v>
      </c>
      <c r="D199" s="119" t="s">
        <v>16</v>
      </c>
      <c r="E199" s="120">
        <v>521.54280000000006</v>
      </c>
      <c r="F199" s="121">
        <v>0</v>
      </c>
      <c r="G199" s="122">
        <f>ROUND((E199*F199),2)</f>
        <v>0</v>
      </c>
      <c r="H199" s="123">
        <f t="shared" si="54"/>
        <v>0</v>
      </c>
      <c r="I199" s="124">
        <f t="shared" si="55"/>
        <v>0</v>
      </c>
    </row>
    <row r="200" spans="1:9" ht="45" customHeight="1">
      <c r="A200" s="116">
        <v>120</v>
      </c>
      <c r="B200" s="117">
        <v>784402802</v>
      </c>
      <c r="C200" s="118" t="s">
        <v>586</v>
      </c>
      <c r="D200" s="119" t="s">
        <v>16</v>
      </c>
      <c r="E200" s="120">
        <v>225.93600000000001</v>
      </c>
      <c r="F200" s="121">
        <v>0</v>
      </c>
      <c r="G200" s="122">
        <f>ROUND((E200*F200),2)</f>
        <v>0</v>
      </c>
      <c r="H200" s="123">
        <f t="shared" ref="H200" si="72">G200*1.21-G200</f>
        <v>0</v>
      </c>
      <c r="I200" s="124">
        <f t="shared" ref="I200" si="73">G200*1.21</f>
        <v>0</v>
      </c>
    </row>
    <row r="201" spans="1:9" ht="12.75" customHeight="1">
      <c r="A201" s="125"/>
      <c r="B201" s="126" t="s">
        <v>237</v>
      </c>
      <c r="C201" s="127" t="s">
        <v>238</v>
      </c>
      <c r="D201" s="128"/>
      <c r="E201" s="129"/>
      <c r="F201" s="130"/>
      <c r="G201" s="131">
        <f>SUM(G199:G200)</f>
        <v>0</v>
      </c>
      <c r="H201" s="131">
        <f t="shared" ref="H201:I201" si="74">SUM(H199:H200)</f>
        <v>0</v>
      </c>
      <c r="I201" s="131">
        <f t="shared" si="74"/>
        <v>0</v>
      </c>
    </row>
    <row r="202" spans="1:9" ht="12.75" customHeight="1">
      <c r="A202" s="133"/>
      <c r="B202" s="134"/>
      <c r="C202" s="135"/>
      <c r="D202" s="134"/>
      <c r="E202" s="136"/>
      <c r="F202" s="137"/>
      <c r="G202" s="138"/>
      <c r="H202" s="123"/>
      <c r="I202" s="124"/>
    </row>
    <row r="203" spans="1:9" ht="12.75" customHeight="1">
      <c r="A203" s="139"/>
      <c r="B203" s="140" t="s">
        <v>73</v>
      </c>
      <c r="C203" s="141" t="s">
        <v>74</v>
      </c>
      <c r="D203" s="142"/>
      <c r="E203" s="143"/>
      <c r="F203" s="144"/>
      <c r="G203" s="145"/>
      <c r="H203" s="123"/>
      <c r="I203" s="124"/>
    </row>
    <row r="204" spans="1:9" ht="30" customHeight="1">
      <c r="A204" s="116">
        <v>48</v>
      </c>
      <c r="B204" s="117" t="s">
        <v>241</v>
      </c>
      <c r="C204" s="118" t="s">
        <v>242</v>
      </c>
      <c r="D204" s="119" t="s">
        <v>16</v>
      </c>
      <c r="E204" s="120">
        <v>27.086400000000001</v>
      </c>
      <c r="F204" s="121">
        <v>0</v>
      </c>
      <c r="G204" s="122">
        <f>ROUND((E204*F204),2)</f>
        <v>0</v>
      </c>
      <c r="H204" s="123">
        <f t="shared" si="54"/>
        <v>0</v>
      </c>
      <c r="I204" s="124">
        <f t="shared" si="55"/>
        <v>0</v>
      </c>
    </row>
    <row r="205" spans="1:9" ht="12.75" customHeight="1">
      <c r="A205" s="125"/>
      <c r="B205" s="126" t="s">
        <v>73</v>
      </c>
      <c r="C205" s="127" t="s">
        <v>74</v>
      </c>
      <c r="D205" s="128"/>
      <c r="E205" s="129"/>
      <c r="F205" s="130"/>
      <c r="G205" s="131">
        <f>SUM(G204:G204)</f>
        <v>0</v>
      </c>
      <c r="H205" s="131">
        <f t="shared" si="54"/>
        <v>0</v>
      </c>
      <c r="I205" s="132">
        <f t="shared" si="55"/>
        <v>0</v>
      </c>
    </row>
    <row r="206" spans="1:9" ht="12.75" customHeight="1">
      <c r="A206" s="133"/>
      <c r="B206" s="134"/>
      <c r="C206" s="135"/>
      <c r="D206" s="134"/>
      <c r="E206" s="136"/>
      <c r="F206" s="137"/>
      <c r="G206" s="138"/>
      <c r="H206" s="123"/>
      <c r="I206" s="124"/>
    </row>
    <row r="207" spans="1:9" ht="12.75" customHeight="1">
      <c r="A207" s="139"/>
      <c r="B207" s="142" t="s">
        <v>115</v>
      </c>
      <c r="C207" s="141" t="s">
        <v>243</v>
      </c>
      <c r="D207" s="142"/>
      <c r="E207" s="143"/>
      <c r="F207" s="144"/>
      <c r="G207" s="145"/>
      <c r="H207" s="123"/>
      <c r="I207" s="124"/>
    </row>
    <row r="208" spans="1:9" ht="45" customHeight="1">
      <c r="A208" s="116">
        <v>3</v>
      </c>
      <c r="B208" s="117" t="s">
        <v>117</v>
      </c>
      <c r="C208" s="118" t="s">
        <v>244</v>
      </c>
      <c r="D208" s="119" t="s">
        <v>79</v>
      </c>
      <c r="E208" s="120">
        <v>87.48</v>
      </c>
      <c r="F208" s="121">
        <v>0</v>
      </c>
      <c r="G208" s="122">
        <f t="shared" ref="G208:G222" si="75">ROUND((E208*F208),2)</f>
        <v>0</v>
      </c>
      <c r="H208" s="123">
        <f t="shared" si="54"/>
        <v>0</v>
      </c>
      <c r="I208" s="124">
        <f t="shared" si="55"/>
        <v>0</v>
      </c>
    </row>
    <row r="209" spans="1:9" ht="45" customHeight="1">
      <c r="A209" s="116">
        <v>12</v>
      </c>
      <c r="B209" s="117" t="s">
        <v>117</v>
      </c>
      <c r="C209" s="118" t="s">
        <v>245</v>
      </c>
      <c r="D209" s="119" t="s">
        <v>79</v>
      </c>
      <c r="E209" s="120">
        <v>14.580000000000002</v>
      </c>
      <c r="F209" s="121">
        <v>0</v>
      </c>
      <c r="G209" s="122">
        <f t="shared" si="75"/>
        <v>0</v>
      </c>
      <c r="H209" s="123">
        <f t="shared" si="54"/>
        <v>0</v>
      </c>
      <c r="I209" s="124">
        <f t="shared" si="55"/>
        <v>0</v>
      </c>
    </row>
    <row r="210" spans="1:9" ht="45" customHeight="1">
      <c r="A210" s="116">
        <v>31</v>
      </c>
      <c r="B210" s="117" t="s">
        <v>117</v>
      </c>
      <c r="C210" s="118" t="s">
        <v>246</v>
      </c>
      <c r="D210" s="119" t="s">
        <v>79</v>
      </c>
      <c r="E210" s="120">
        <v>32.400000000000006</v>
      </c>
      <c r="F210" s="121">
        <v>0</v>
      </c>
      <c r="G210" s="122">
        <f t="shared" si="75"/>
        <v>0</v>
      </c>
      <c r="H210" s="123">
        <f t="shared" si="54"/>
        <v>0</v>
      </c>
      <c r="I210" s="124">
        <f t="shared" si="55"/>
        <v>0</v>
      </c>
    </row>
    <row r="211" spans="1:9" ht="45" customHeight="1">
      <c r="A211" s="116">
        <v>62</v>
      </c>
      <c r="B211" s="117" t="s">
        <v>117</v>
      </c>
      <c r="C211" s="118" t="s">
        <v>849</v>
      </c>
      <c r="D211" s="119" t="s">
        <v>79</v>
      </c>
      <c r="E211" s="120">
        <v>32.400000000000006</v>
      </c>
      <c r="F211" s="121">
        <v>0</v>
      </c>
      <c r="G211" s="122">
        <f t="shared" si="75"/>
        <v>0</v>
      </c>
      <c r="H211" s="123">
        <f t="shared" si="54"/>
        <v>0</v>
      </c>
      <c r="I211" s="124">
        <f t="shared" si="55"/>
        <v>0</v>
      </c>
    </row>
    <row r="212" spans="1:9" ht="45" customHeight="1">
      <c r="A212" s="116">
        <v>85</v>
      </c>
      <c r="B212" s="117" t="s">
        <v>117</v>
      </c>
      <c r="C212" s="118" t="s">
        <v>247</v>
      </c>
      <c r="D212" s="119" t="s">
        <v>79</v>
      </c>
      <c r="E212" s="120">
        <v>32.400000000000006</v>
      </c>
      <c r="F212" s="121">
        <v>0</v>
      </c>
      <c r="G212" s="122">
        <f t="shared" si="75"/>
        <v>0</v>
      </c>
      <c r="H212" s="123">
        <f t="shared" si="54"/>
        <v>0</v>
      </c>
      <c r="I212" s="124">
        <f t="shared" si="55"/>
        <v>0</v>
      </c>
    </row>
    <row r="213" spans="1:9" ht="45" customHeight="1">
      <c r="A213" s="116">
        <v>4</v>
      </c>
      <c r="B213" s="117" t="s">
        <v>118</v>
      </c>
      <c r="C213" s="118" t="s">
        <v>850</v>
      </c>
      <c r="D213" s="119" t="s">
        <v>79</v>
      </c>
      <c r="E213" s="120">
        <f>E208*15</f>
        <v>1312.2</v>
      </c>
      <c r="F213" s="121">
        <v>0</v>
      </c>
      <c r="G213" s="122">
        <f t="shared" si="75"/>
        <v>0</v>
      </c>
      <c r="H213" s="123">
        <f t="shared" si="54"/>
        <v>0</v>
      </c>
      <c r="I213" s="124">
        <f t="shared" si="55"/>
        <v>0</v>
      </c>
    </row>
    <row r="214" spans="1:9" ht="55.5" customHeight="1">
      <c r="A214" s="116">
        <v>13</v>
      </c>
      <c r="B214" s="117" t="s">
        <v>118</v>
      </c>
      <c r="C214" s="118" t="s">
        <v>248</v>
      </c>
      <c r="D214" s="119" t="s">
        <v>79</v>
      </c>
      <c r="E214" s="120">
        <v>218.70000000000002</v>
      </c>
      <c r="F214" s="121">
        <v>0</v>
      </c>
      <c r="G214" s="122">
        <f t="shared" si="75"/>
        <v>0</v>
      </c>
      <c r="H214" s="123">
        <f t="shared" si="54"/>
        <v>0</v>
      </c>
      <c r="I214" s="124">
        <f t="shared" si="55"/>
        <v>0</v>
      </c>
    </row>
    <row r="215" spans="1:9" ht="45" customHeight="1">
      <c r="A215" s="116">
        <v>32</v>
      </c>
      <c r="B215" s="117" t="s">
        <v>118</v>
      </c>
      <c r="C215" s="118" t="s">
        <v>249</v>
      </c>
      <c r="D215" s="119" t="s">
        <v>79</v>
      </c>
      <c r="E215" s="120">
        <v>486.00000000000006</v>
      </c>
      <c r="F215" s="121">
        <v>0</v>
      </c>
      <c r="G215" s="122">
        <f t="shared" si="75"/>
        <v>0</v>
      </c>
      <c r="H215" s="123">
        <f t="shared" si="54"/>
        <v>0</v>
      </c>
      <c r="I215" s="124">
        <f t="shared" si="55"/>
        <v>0</v>
      </c>
    </row>
    <row r="216" spans="1:9" ht="57" customHeight="1">
      <c r="A216" s="116">
        <v>63</v>
      </c>
      <c r="B216" s="117" t="s">
        <v>118</v>
      </c>
      <c r="C216" s="118" t="s">
        <v>250</v>
      </c>
      <c r="D216" s="119" t="s">
        <v>79</v>
      </c>
      <c r="E216" s="120">
        <v>324</v>
      </c>
      <c r="F216" s="121">
        <v>0</v>
      </c>
      <c r="G216" s="122">
        <f t="shared" si="75"/>
        <v>0</v>
      </c>
      <c r="H216" s="123">
        <f t="shared" si="54"/>
        <v>0</v>
      </c>
      <c r="I216" s="124">
        <f t="shared" si="55"/>
        <v>0</v>
      </c>
    </row>
    <row r="217" spans="1:9" ht="45" customHeight="1">
      <c r="A217" s="116">
        <v>86</v>
      </c>
      <c r="B217" s="117" t="s">
        <v>118</v>
      </c>
      <c r="C217" s="118" t="s">
        <v>251</v>
      </c>
      <c r="D217" s="119" t="s">
        <v>79</v>
      </c>
      <c r="E217" s="120">
        <v>324</v>
      </c>
      <c r="F217" s="121">
        <v>0</v>
      </c>
      <c r="G217" s="122">
        <f t="shared" si="75"/>
        <v>0</v>
      </c>
      <c r="H217" s="123">
        <f t="shared" si="54"/>
        <v>0</v>
      </c>
      <c r="I217" s="124">
        <f t="shared" si="55"/>
        <v>0</v>
      </c>
    </row>
    <row r="218" spans="1:9" ht="45" customHeight="1">
      <c r="A218" s="116">
        <v>5</v>
      </c>
      <c r="B218" s="117" t="s">
        <v>119</v>
      </c>
      <c r="C218" s="118" t="s">
        <v>120</v>
      </c>
      <c r="D218" s="119" t="s">
        <v>79</v>
      </c>
      <c r="E218" s="120">
        <v>87.48</v>
      </c>
      <c r="F218" s="121">
        <v>0</v>
      </c>
      <c r="G218" s="122">
        <f t="shared" si="75"/>
        <v>0</v>
      </c>
      <c r="H218" s="123">
        <f t="shared" si="54"/>
        <v>0</v>
      </c>
      <c r="I218" s="124">
        <f t="shared" si="55"/>
        <v>0</v>
      </c>
    </row>
    <row r="219" spans="1:9" ht="45" customHeight="1">
      <c r="A219" s="116">
        <v>14</v>
      </c>
      <c r="B219" s="117" t="s">
        <v>119</v>
      </c>
      <c r="C219" s="118" t="s">
        <v>252</v>
      </c>
      <c r="D219" s="119" t="s">
        <v>79</v>
      </c>
      <c r="E219" s="120">
        <v>14.580000000000002</v>
      </c>
      <c r="F219" s="121">
        <v>0</v>
      </c>
      <c r="G219" s="122">
        <f t="shared" si="75"/>
        <v>0</v>
      </c>
      <c r="H219" s="123">
        <f t="shared" si="54"/>
        <v>0</v>
      </c>
      <c r="I219" s="124">
        <f t="shared" si="55"/>
        <v>0</v>
      </c>
    </row>
    <row r="220" spans="1:9" ht="45" customHeight="1">
      <c r="A220" s="116">
        <v>33</v>
      </c>
      <c r="B220" s="117" t="s">
        <v>119</v>
      </c>
      <c r="C220" s="118" t="s">
        <v>253</v>
      </c>
      <c r="D220" s="119" t="s">
        <v>79</v>
      </c>
      <c r="E220" s="120">
        <v>32.400000000000006</v>
      </c>
      <c r="F220" s="121">
        <v>0</v>
      </c>
      <c r="G220" s="122">
        <f t="shared" si="75"/>
        <v>0</v>
      </c>
      <c r="H220" s="123">
        <f t="shared" si="54"/>
        <v>0</v>
      </c>
      <c r="I220" s="124">
        <f t="shared" si="55"/>
        <v>0</v>
      </c>
    </row>
    <row r="221" spans="1:9" ht="45" customHeight="1">
      <c r="A221" s="116">
        <v>64</v>
      </c>
      <c r="B221" s="117" t="s">
        <v>119</v>
      </c>
      <c r="C221" s="118" t="s">
        <v>254</v>
      </c>
      <c r="D221" s="119" t="s">
        <v>79</v>
      </c>
      <c r="E221" s="120">
        <v>32.400000000000006</v>
      </c>
      <c r="F221" s="121">
        <v>0</v>
      </c>
      <c r="G221" s="122">
        <f t="shared" si="75"/>
        <v>0</v>
      </c>
      <c r="H221" s="123">
        <f t="shared" si="54"/>
        <v>0</v>
      </c>
      <c r="I221" s="124">
        <f t="shared" si="55"/>
        <v>0</v>
      </c>
    </row>
    <row r="222" spans="1:9" ht="45" customHeight="1">
      <c r="A222" s="116">
        <v>87</v>
      </c>
      <c r="B222" s="117" t="s">
        <v>119</v>
      </c>
      <c r="C222" s="118" t="s">
        <v>255</v>
      </c>
      <c r="D222" s="119" t="s">
        <v>79</v>
      </c>
      <c r="E222" s="120">
        <v>32.400000000000006</v>
      </c>
      <c r="F222" s="121">
        <v>0</v>
      </c>
      <c r="G222" s="122">
        <f t="shared" si="75"/>
        <v>0</v>
      </c>
      <c r="H222" s="123">
        <f t="shared" si="54"/>
        <v>0</v>
      </c>
      <c r="I222" s="124">
        <f t="shared" si="55"/>
        <v>0</v>
      </c>
    </row>
    <row r="223" spans="1:9" ht="45" customHeight="1">
      <c r="A223" s="116"/>
      <c r="B223" s="117">
        <v>943000001</v>
      </c>
      <c r="C223" s="118" t="s">
        <v>860</v>
      </c>
      <c r="D223" s="119" t="s">
        <v>851</v>
      </c>
      <c r="E223" s="120">
        <v>15</v>
      </c>
      <c r="F223" s="121">
        <v>0</v>
      </c>
      <c r="G223" s="122">
        <f>ROUND((E223*F223),2)</f>
        <v>0</v>
      </c>
      <c r="H223" s="123">
        <f t="shared" si="54"/>
        <v>0</v>
      </c>
      <c r="I223" s="124">
        <f t="shared" si="55"/>
        <v>0</v>
      </c>
    </row>
    <row r="224" spans="1:9" ht="12.75" customHeight="1">
      <c r="A224" s="125"/>
      <c r="B224" s="126" t="s">
        <v>115</v>
      </c>
      <c r="C224" s="127" t="str">
        <f>C207</f>
        <v xml:space="preserve">Lešení a stavební výtahy                                                                                                                              </v>
      </c>
      <c r="D224" s="128"/>
      <c r="E224" s="129"/>
      <c r="F224" s="130"/>
      <c r="G224" s="131">
        <f>SUM(G208:G223)</f>
        <v>0</v>
      </c>
      <c r="H224" s="131">
        <f t="shared" ref="H224:I224" si="76">SUM(H208:H223)</f>
        <v>0</v>
      </c>
      <c r="I224" s="131">
        <f t="shared" si="76"/>
        <v>0</v>
      </c>
    </row>
    <row r="225" spans="1:9" ht="12.75" customHeight="1">
      <c r="A225" s="133"/>
      <c r="B225" s="134"/>
      <c r="C225" s="135"/>
      <c r="D225" s="134"/>
      <c r="E225" s="136"/>
      <c r="F225" s="137"/>
      <c r="G225" s="138"/>
      <c r="H225" s="123"/>
      <c r="I225" s="124"/>
    </row>
    <row r="226" spans="1:9" ht="12.75" customHeight="1">
      <c r="A226" s="139"/>
      <c r="B226" s="140" t="s">
        <v>256</v>
      </c>
      <c r="C226" s="141" t="s">
        <v>257</v>
      </c>
      <c r="D226" s="142"/>
      <c r="E226" s="143"/>
      <c r="F226" s="144"/>
      <c r="G226" s="145"/>
      <c r="H226" s="123"/>
      <c r="I226" s="124"/>
    </row>
    <row r="227" spans="1:9" ht="30" customHeight="1">
      <c r="A227" s="116">
        <v>79</v>
      </c>
      <c r="B227" s="117" t="s">
        <v>258</v>
      </c>
      <c r="C227" s="118" t="s">
        <v>259</v>
      </c>
      <c r="D227" s="119" t="s">
        <v>96</v>
      </c>
      <c r="E227" s="120">
        <v>5</v>
      </c>
      <c r="F227" s="121">
        <v>0</v>
      </c>
      <c r="G227" s="122">
        <f t="shared" ref="G227:G234" si="77">ROUND((E227*F227),2)</f>
        <v>0</v>
      </c>
      <c r="H227" s="123">
        <f t="shared" si="54"/>
        <v>0</v>
      </c>
      <c r="I227" s="124">
        <f t="shared" si="55"/>
        <v>0</v>
      </c>
    </row>
    <row r="228" spans="1:9" ht="45" customHeight="1">
      <c r="A228" s="116">
        <v>81</v>
      </c>
      <c r="B228" s="117" t="s">
        <v>260</v>
      </c>
      <c r="C228" s="118" t="s">
        <v>530</v>
      </c>
      <c r="D228" s="119" t="s">
        <v>96</v>
      </c>
      <c r="E228" s="120">
        <v>1</v>
      </c>
      <c r="F228" s="121">
        <v>0</v>
      </c>
      <c r="G228" s="122">
        <f t="shared" si="77"/>
        <v>0</v>
      </c>
      <c r="H228" s="123">
        <f t="shared" si="54"/>
        <v>0</v>
      </c>
      <c r="I228" s="124">
        <f t="shared" si="55"/>
        <v>0</v>
      </c>
    </row>
    <row r="229" spans="1:9" ht="45" customHeight="1">
      <c r="A229" s="116">
        <v>82</v>
      </c>
      <c r="B229" s="117" t="s">
        <v>261</v>
      </c>
      <c r="C229" s="118" t="s">
        <v>262</v>
      </c>
      <c r="D229" s="119" t="s">
        <v>96</v>
      </c>
      <c r="E229" s="120">
        <v>15</v>
      </c>
      <c r="F229" s="121">
        <v>0</v>
      </c>
      <c r="G229" s="122">
        <f t="shared" si="77"/>
        <v>0</v>
      </c>
      <c r="H229" s="123">
        <f t="shared" si="54"/>
        <v>0</v>
      </c>
      <c r="I229" s="124">
        <f t="shared" si="55"/>
        <v>0</v>
      </c>
    </row>
    <row r="230" spans="1:9" ht="30" customHeight="1">
      <c r="A230" s="116">
        <v>83</v>
      </c>
      <c r="B230" s="117" t="s">
        <v>263</v>
      </c>
      <c r="C230" s="118" t="s">
        <v>496</v>
      </c>
      <c r="D230" s="119" t="s">
        <v>96</v>
      </c>
      <c r="E230" s="120">
        <v>2</v>
      </c>
      <c r="F230" s="121">
        <v>0</v>
      </c>
      <c r="G230" s="122">
        <f t="shared" si="77"/>
        <v>0</v>
      </c>
      <c r="H230" s="123">
        <f t="shared" si="54"/>
        <v>0</v>
      </c>
      <c r="I230" s="124">
        <f t="shared" si="55"/>
        <v>0</v>
      </c>
    </row>
    <row r="231" spans="1:9" ht="30" customHeight="1">
      <c r="A231" s="116">
        <v>121</v>
      </c>
      <c r="B231" s="117">
        <v>952000006</v>
      </c>
      <c r="C231" s="118" t="s">
        <v>531</v>
      </c>
      <c r="D231" s="119" t="s">
        <v>96</v>
      </c>
      <c r="E231" s="120">
        <v>3</v>
      </c>
      <c r="F231" s="121">
        <v>0</v>
      </c>
      <c r="G231" s="122">
        <f t="shared" si="77"/>
        <v>0</v>
      </c>
      <c r="H231" s="123">
        <f t="shared" si="54"/>
        <v>0</v>
      </c>
      <c r="I231" s="124">
        <f t="shared" si="55"/>
        <v>0</v>
      </c>
    </row>
    <row r="232" spans="1:9" ht="30" customHeight="1">
      <c r="A232" s="116">
        <v>122</v>
      </c>
      <c r="B232" s="117">
        <v>952000007</v>
      </c>
      <c r="C232" s="118" t="s">
        <v>559</v>
      </c>
      <c r="D232" s="119" t="s">
        <v>561</v>
      </c>
      <c r="E232" s="120">
        <v>1</v>
      </c>
      <c r="F232" s="121">
        <v>0</v>
      </c>
      <c r="G232" s="122">
        <f t="shared" si="77"/>
        <v>0</v>
      </c>
      <c r="H232" s="123">
        <f t="shared" si="54"/>
        <v>0</v>
      </c>
      <c r="I232" s="124">
        <f t="shared" si="55"/>
        <v>0</v>
      </c>
    </row>
    <row r="233" spans="1:9" ht="30" customHeight="1">
      <c r="A233" s="116">
        <v>123</v>
      </c>
      <c r="B233" s="117">
        <v>952000008</v>
      </c>
      <c r="C233" s="118" t="s">
        <v>560</v>
      </c>
      <c r="D233" s="119" t="s">
        <v>561</v>
      </c>
      <c r="E233" s="120">
        <v>1</v>
      </c>
      <c r="F233" s="121">
        <v>0</v>
      </c>
      <c r="G233" s="122">
        <f t="shared" si="77"/>
        <v>0</v>
      </c>
      <c r="H233" s="123">
        <f t="shared" si="54"/>
        <v>0</v>
      </c>
      <c r="I233" s="124">
        <f t="shared" si="55"/>
        <v>0</v>
      </c>
    </row>
    <row r="234" spans="1:9" ht="30" customHeight="1">
      <c r="A234" s="116">
        <v>66</v>
      </c>
      <c r="B234" s="117" t="s">
        <v>264</v>
      </c>
      <c r="C234" s="118" t="s">
        <v>832</v>
      </c>
      <c r="D234" s="119" t="s">
        <v>16</v>
      </c>
      <c r="E234" s="120">
        <v>631.07640000000004</v>
      </c>
      <c r="F234" s="121">
        <v>0</v>
      </c>
      <c r="G234" s="122">
        <f t="shared" si="77"/>
        <v>0</v>
      </c>
      <c r="H234" s="123">
        <f t="shared" si="54"/>
        <v>0</v>
      </c>
      <c r="I234" s="124">
        <f t="shared" si="55"/>
        <v>0</v>
      </c>
    </row>
    <row r="235" spans="1:9" ht="12.75" customHeight="1">
      <c r="A235" s="125"/>
      <c r="B235" s="126" t="s">
        <v>256</v>
      </c>
      <c r="C235" s="127" t="s">
        <v>257</v>
      </c>
      <c r="D235" s="128"/>
      <c r="E235" s="129"/>
      <c r="F235" s="130"/>
      <c r="G235" s="131">
        <f>SUM(G227:G234)</f>
        <v>0</v>
      </c>
      <c r="H235" s="131">
        <f t="shared" si="54"/>
        <v>0</v>
      </c>
      <c r="I235" s="132">
        <f t="shared" si="55"/>
        <v>0</v>
      </c>
    </row>
    <row r="236" spans="1:9" ht="12.75" customHeight="1">
      <c r="A236" s="133"/>
      <c r="B236" s="134"/>
      <c r="C236" s="135"/>
      <c r="D236" s="134"/>
      <c r="E236" s="136"/>
      <c r="F236" s="137"/>
      <c r="G236" s="138"/>
      <c r="H236" s="123"/>
      <c r="I236" s="124"/>
    </row>
    <row r="237" spans="1:9" ht="12.75" customHeight="1">
      <c r="A237" s="139"/>
      <c r="B237" s="140" t="s">
        <v>128</v>
      </c>
      <c r="C237" s="141" t="s">
        <v>129</v>
      </c>
      <c r="D237" s="142"/>
      <c r="E237" s="143"/>
      <c r="F237" s="144"/>
      <c r="G237" s="145"/>
      <c r="H237" s="123"/>
      <c r="I237" s="124"/>
    </row>
    <row r="238" spans="1:9" ht="45" customHeight="1">
      <c r="A238" s="116">
        <v>39</v>
      </c>
      <c r="B238" s="117" t="s">
        <v>265</v>
      </c>
      <c r="C238" s="118" t="s">
        <v>266</v>
      </c>
      <c r="D238" s="119" t="s">
        <v>16</v>
      </c>
      <c r="E238" s="120">
        <v>50.9328</v>
      </c>
      <c r="F238" s="121">
        <v>0</v>
      </c>
      <c r="G238" s="122">
        <f>ROUND((E238*F238),2)</f>
        <v>0</v>
      </c>
      <c r="H238" s="123">
        <f t="shared" ref="H238:H298" si="78">G238*1.21-G238</f>
        <v>0</v>
      </c>
      <c r="I238" s="124">
        <f t="shared" ref="I238:I298" si="79">G238*1.21</f>
        <v>0</v>
      </c>
    </row>
    <row r="239" spans="1:9" ht="30" customHeight="1">
      <c r="A239" s="116">
        <v>6</v>
      </c>
      <c r="B239" s="117" t="s">
        <v>130</v>
      </c>
      <c r="C239" s="118" t="s">
        <v>267</v>
      </c>
      <c r="D239" s="119" t="s">
        <v>14</v>
      </c>
      <c r="E239" s="120">
        <v>1.2312000000000001</v>
      </c>
      <c r="F239" s="121">
        <v>0</v>
      </c>
      <c r="G239" s="122">
        <f>ROUND((E239*F239),2)</f>
        <v>0</v>
      </c>
      <c r="H239" s="123">
        <f t="shared" si="78"/>
        <v>0</v>
      </c>
      <c r="I239" s="124">
        <f t="shared" si="79"/>
        <v>0</v>
      </c>
    </row>
    <row r="240" spans="1:9" ht="30" customHeight="1">
      <c r="A240" s="116">
        <v>31</v>
      </c>
      <c r="B240" s="117" t="s">
        <v>134</v>
      </c>
      <c r="C240" s="118" t="s">
        <v>268</v>
      </c>
      <c r="D240" s="119" t="s">
        <v>14</v>
      </c>
      <c r="E240" s="120">
        <v>4.9248000000000003</v>
      </c>
      <c r="F240" s="121">
        <v>0</v>
      </c>
      <c r="G240" s="122">
        <f>ROUND((E240*F240),2)</f>
        <v>0</v>
      </c>
      <c r="H240" s="123">
        <f t="shared" si="78"/>
        <v>0</v>
      </c>
      <c r="I240" s="124">
        <f t="shared" si="79"/>
        <v>0</v>
      </c>
    </row>
    <row r="241" spans="1:9" ht="30" customHeight="1">
      <c r="A241" s="116">
        <v>17</v>
      </c>
      <c r="B241" s="117" t="s">
        <v>269</v>
      </c>
      <c r="C241" s="118" t="s">
        <v>270</v>
      </c>
      <c r="D241" s="119" t="s">
        <v>14</v>
      </c>
      <c r="E241" s="120">
        <v>1.2312000000000001</v>
      </c>
      <c r="F241" s="121">
        <v>0</v>
      </c>
      <c r="G241" s="122">
        <f>ROUND((E241*F241),2)</f>
        <v>0</v>
      </c>
      <c r="H241" s="123">
        <f t="shared" si="78"/>
        <v>0</v>
      </c>
      <c r="I241" s="124">
        <f t="shared" si="79"/>
        <v>0</v>
      </c>
    </row>
    <row r="242" spans="1:9" ht="30" customHeight="1">
      <c r="A242" s="116">
        <v>40</v>
      </c>
      <c r="B242" s="117" t="s">
        <v>149</v>
      </c>
      <c r="C242" s="118" t="s">
        <v>271</v>
      </c>
      <c r="D242" s="119" t="s">
        <v>14</v>
      </c>
      <c r="E242" s="120">
        <v>1.2312000000000001</v>
      </c>
      <c r="F242" s="121">
        <v>0</v>
      </c>
      <c r="G242" s="122">
        <f>ROUND((E242*F242),2)</f>
        <v>0</v>
      </c>
      <c r="H242" s="123">
        <f t="shared" si="78"/>
        <v>0</v>
      </c>
      <c r="I242" s="124">
        <f t="shared" si="79"/>
        <v>0</v>
      </c>
    </row>
    <row r="243" spans="1:9" ht="12.75" customHeight="1">
      <c r="A243" s="125"/>
      <c r="B243" s="126" t="s">
        <v>128</v>
      </c>
      <c r="C243" s="127" t="s">
        <v>129</v>
      </c>
      <c r="D243" s="128"/>
      <c r="E243" s="129"/>
      <c r="F243" s="130"/>
      <c r="G243" s="131">
        <f>SUM(G238:G242)</f>
        <v>0</v>
      </c>
      <c r="H243" s="131">
        <f t="shared" si="78"/>
        <v>0</v>
      </c>
      <c r="I243" s="132">
        <f t="shared" si="79"/>
        <v>0</v>
      </c>
    </row>
    <row r="244" spans="1:9" ht="12.75" customHeight="1">
      <c r="A244" s="133"/>
      <c r="B244" s="134"/>
      <c r="C244" s="135"/>
      <c r="D244" s="134"/>
      <c r="E244" s="136"/>
      <c r="F244" s="137"/>
      <c r="G244" s="138"/>
      <c r="H244" s="123"/>
      <c r="I244" s="124"/>
    </row>
    <row r="245" spans="1:9" ht="12.75" customHeight="1">
      <c r="A245" s="139"/>
      <c r="B245" s="140" t="s">
        <v>68</v>
      </c>
      <c r="C245" s="141" t="s">
        <v>69</v>
      </c>
      <c r="D245" s="142"/>
      <c r="E245" s="143"/>
      <c r="F245" s="144"/>
      <c r="G245" s="145"/>
      <c r="H245" s="123"/>
      <c r="I245" s="124"/>
    </row>
    <row r="246" spans="1:9" ht="30" customHeight="1">
      <c r="A246" s="116">
        <v>92</v>
      </c>
      <c r="B246" s="117" t="s">
        <v>272</v>
      </c>
      <c r="C246" s="118" t="s">
        <v>273</v>
      </c>
      <c r="D246" s="119" t="s">
        <v>14</v>
      </c>
      <c r="E246" s="120">
        <v>3.5262000000000002</v>
      </c>
      <c r="F246" s="121">
        <v>0</v>
      </c>
      <c r="G246" s="122">
        <f t="shared" ref="G246:G250" si="80">ROUND((E246*F246),2)</f>
        <v>0</v>
      </c>
      <c r="H246" s="123">
        <f t="shared" si="78"/>
        <v>0</v>
      </c>
      <c r="I246" s="124">
        <f t="shared" si="79"/>
        <v>0</v>
      </c>
    </row>
    <row r="247" spans="1:9" ht="30" customHeight="1">
      <c r="A247" s="116">
        <v>91</v>
      </c>
      <c r="B247" s="117" t="s">
        <v>274</v>
      </c>
      <c r="C247" s="118" t="s">
        <v>275</v>
      </c>
      <c r="D247" s="119" t="s">
        <v>14</v>
      </c>
      <c r="E247" s="120">
        <v>4.4923474800000003</v>
      </c>
      <c r="F247" s="121">
        <v>0</v>
      </c>
      <c r="G247" s="122">
        <f t="shared" si="80"/>
        <v>0</v>
      </c>
      <c r="H247" s="123">
        <f t="shared" si="78"/>
        <v>0</v>
      </c>
      <c r="I247" s="124">
        <f t="shared" si="79"/>
        <v>0</v>
      </c>
    </row>
    <row r="248" spans="1:9" ht="30" customHeight="1">
      <c r="A248" s="116">
        <v>77</v>
      </c>
      <c r="B248" s="117" t="s">
        <v>276</v>
      </c>
      <c r="C248" s="118" t="s">
        <v>277</v>
      </c>
      <c r="D248" s="119" t="s">
        <v>14</v>
      </c>
      <c r="E248" s="120">
        <v>1.0324800000000001</v>
      </c>
      <c r="F248" s="121">
        <v>0</v>
      </c>
      <c r="G248" s="122">
        <f t="shared" si="80"/>
        <v>0</v>
      </c>
      <c r="H248" s="123">
        <f t="shared" si="78"/>
        <v>0</v>
      </c>
      <c r="I248" s="124">
        <f t="shared" si="79"/>
        <v>0</v>
      </c>
    </row>
    <row r="249" spans="1:9" ht="30" customHeight="1">
      <c r="A249" s="116">
        <v>89</v>
      </c>
      <c r="B249" s="117" t="s">
        <v>278</v>
      </c>
      <c r="C249" s="118" t="s">
        <v>279</v>
      </c>
      <c r="D249" s="119" t="s">
        <v>14</v>
      </c>
      <c r="E249" s="120">
        <v>0.9676800000000001</v>
      </c>
      <c r="F249" s="121">
        <v>0</v>
      </c>
      <c r="G249" s="122">
        <f t="shared" si="80"/>
        <v>0</v>
      </c>
      <c r="H249" s="123">
        <f t="shared" si="78"/>
        <v>0</v>
      </c>
      <c r="I249" s="124">
        <f t="shared" si="79"/>
        <v>0</v>
      </c>
    </row>
    <row r="250" spans="1:9" ht="30" customHeight="1">
      <c r="A250" s="116">
        <v>18</v>
      </c>
      <c r="B250" s="117" t="s">
        <v>280</v>
      </c>
      <c r="C250" s="118" t="s">
        <v>281</v>
      </c>
      <c r="D250" s="119" t="s">
        <v>14</v>
      </c>
      <c r="E250" s="120">
        <v>8.0123904000000028</v>
      </c>
      <c r="F250" s="121">
        <v>0</v>
      </c>
      <c r="G250" s="122">
        <f t="shared" si="80"/>
        <v>0</v>
      </c>
      <c r="H250" s="123">
        <f t="shared" si="78"/>
        <v>0</v>
      </c>
      <c r="I250" s="124">
        <f t="shared" si="79"/>
        <v>0</v>
      </c>
    </row>
    <row r="251" spans="1:9" ht="12.75" customHeight="1">
      <c r="A251" s="146"/>
      <c r="B251" s="147" t="s">
        <v>68</v>
      </c>
      <c r="C251" s="148" t="s">
        <v>69</v>
      </c>
      <c r="D251" s="149"/>
      <c r="E251" s="150"/>
      <c r="F251" s="151"/>
      <c r="G251" s="152">
        <f>SUM(G246:G250)</f>
        <v>0</v>
      </c>
      <c r="H251" s="152">
        <f t="shared" si="78"/>
        <v>0</v>
      </c>
      <c r="I251" s="153">
        <f t="shared" si="79"/>
        <v>0</v>
      </c>
    </row>
    <row r="252" spans="1:9" ht="12.75" customHeight="1">
      <c r="A252" s="154"/>
      <c r="B252" s="155"/>
      <c r="C252" s="156"/>
      <c r="D252" s="154"/>
      <c r="E252" s="157"/>
      <c r="F252" s="158"/>
      <c r="G252" s="159"/>
      <c r="H252" s="160"/>
      <c r="I252" s="160"/>
    </row>
    <row r="253" spans="1:9" ht="28.5" customHeight="1">
      <c r="A253" s="314" t="s">
        <v>1</v>
      </c>
      <c r="B253" s="315"/>
      <c r="C253" s="102" t="s">
        <v>373</v>
      </c>
      <c r="D253" s="103"/>
      <c r="E253" s="104"/>
      <c r="F253" s="105"/>
      <c r="G253" s="106">
        <f>G265+G269+G273+G280+G284+G289+G295+G300+G306+G313+G319+G324+G343+G349</f>
        <v>0</v>
      </c>
      <c r="H253" s="106">
        <f t="shared" ref="H253:I253" si="81">H265+H269+H273+H280+H284+H289+H295+H300+H306+H313+H319+H324+H343+H349</f>
        <v>0</v>
      </c>
      <c r="I253" s="106">
        <f t="shared" si="81"/>
        <v>0</v>
      </c>
    </row>
    <row r="254" spans="1:9" ht="12.75" customHeight="1">
      <c r="A254" s="139"/>
      <c r="B254" s="140" t="s">
        <v>7</v>
      </c>
      <c r="C254" s="141" t="s">
        <v>67</v>
      </c>
      <c r="D254" s="142"/>
      <c r="E254" s="143"/>
      <c r="F254" s="144"/>
      <c r="G254" s="145"/>
      <c r="H254" s="123"/>
      <c r="I254" s="124"/>
    </row>
    <row r="255" spans="1:9" ht="30" customHeight="1">
      <c r="A255" s="116">
        <v>8</v>
      </c>
      <c r="B255" s="117" t="s">
        <v>283</v>
      </c>
      <c r="C255" s="118" t="s">
        <v>284</v>
      </c>
      <c r="D255" s="119" t="s">
        <v>16</v>
      </c>
      <c r="E255" s="120">
        <v>23.820399999999996</v>
      </c>
      <c r="F255" s="121">
        <v>0</v>
      </c>
      <c r="G255" s="122">
        <f t="shared" ref="G255:G264" si="82">ROUND((E255*F255),2)</f>
        <v>0</v>
      </c>
      <c r="H255" s="123">
        <f t="shared" si="78"/>
        <v>0</v>
      </c>
      <c r="I255" s="124">
        <f t="shared" si="79"/>
        <v>0</v>
      </c>
    </row>
    <row r="256" spans="1:9" ht="30" customHeight="1">
      <c r="A256" s="116">
        <v>38</v>
      </c>
      <c r="B256" s="117" t="s">
        <v>285</v>
      </c>
      <c r="C256" s="118" t="s">
        <v>286</v>
      </c>
      <c r="D256" s="119" t="s">
        <v>79</v>
      </c>
      <c r="E256" s="120">
        <v>1.6949999999999998</v>
      </c>
      <c r="F256" s="121">
        <v>0</v>
      </c>
      <c r="G256" s="122">
        <f t="shared" si="82"/>
        <v>0</v>
      </c>
      <c r="H256" s="123">
        <f t="shared" si="78"/>
        <v>0</v>
      </c>
      <c r="I256" s="124">
        <f t="shared" si="79"/>
        <v>0</v>
      </c>
    </row>
    <row r="257" spans="1:9" ht="30" customHeight="1">
      <c r="A257" s="116">
        <v>14</v>
      </c>
      <c r="B257" s="117" t="s">
        <v>287</v>
      </c>
      <c r="C257" s="118" t="s">
        <v>288</v>
      </c>
      <c r="D257" s="119" t="s">
        <v>79</v>
      </c>
      <c r="E257" s="120">
        <v>46.623799999999996</v>
      </c>
      <c r="F257" s="121">
        <v>0</v>
      </c>
      <c r="G257" s="122">
        <f t="shared" si="82"/>
        <v>0</v>
      </c>
      <c r="H257" s="123">
        <f t="shared" si="78"/>
        <v>0</v>
      </c>
      <c r="I257" s="124">
        <f t="shared" si="79"/>
        <v>0</v>
      </c>
    </row>
    <row r="258" spans="1:9" ht="30" customHeight="1">
      <c r="A258" s="116">
        <v>20</v>
      </c>
      <c r="B258" s="117" t="s">
        <v>289</v>
      </c>
      <c r="C258" s="118" t="s">
        <v>290</v>
      </c>
      <c r="D258" s="119" t="s">
        <v>79</v>
      </c>
      <c r="E258" s="120">
        <v>74.602599999999995</v>
      </c>
      <c r="F258" s="121">
        <v>0</v>
      </c>
      <c r="G258" s="122">
        <f t="shared" si="82"/>
        <v>0</v>
      </c>
      <c r="H258" s="123">
        <f t="shared" si="78"/>
        <v>0</v>
      </c>
      <c r="I258" s="124">
        <f t="shared" si="79"/>
        <v>0</v>
      </c>
    </row>
    <row r="259" spans="1:9" ht="30" customHeight="1">
      <c r="A259" s="116">
        <v>40</v>
      </c>
      <c r="B259" s="117" t="s">
        <v>289</v>
      </c>
      <c r="C259" s="118" t="s">
        <v>291</v>
      </c>
      <c r="D259" s="119" t="s">
        <v>79</v>
      </c>
      <c r="E259" s="120">
        <v>0.84749999999999992</v>
      </c>
      <c r="F259" s="121">
        <v>0</v>
      </c>
      <c r="G259" s="122">
        <f t="shared" si="82"/>
        <v>0</v>
      </c>
      <c r="H259" s="123">
        <f t="shared" si="78"/>
        <v>0</v>
      </c>
      <c r="I259" s="124">
        <f t="shared" si="79"/>
        <v>0</v>
      </c>
    </row>
    <row r="260" spans="1:9" ht="30" customHeight="1">
      <c r="A260" s="116">
        <v>15</v>
      </c>
      <c r="B260" s="117" t="s">
        <v>292</v>
      </c>
      <c r="C260" s="118" t="s">
        <v>293</v>
      </c>
      <c r="D260" s="119" t="s">
        <v>79</v>
      </c>
      <c r="E260" s="120">
        <v>46.623799999999996</v>
      </c>
      <c r="F260" s="121">
        <v>0</v>
      </c>
      <c r="G260" s="122">
        <f t="shared" si="82"/>
        <v>0</v>
      </c>
      <c r="H260" s="123">
        <f t="shared" si="78"/>
        <v>0</v>
      </c>
      <c r="I260" s="124">
        <f t="shared" si="79"/>
        <v>0</v>
      </c>
    </row>
    <row r="261" spans="1:9" ht="30" customHeight="1">
      <c r="A261" s="116">
        <v>39</v>
      </c>
      <c r="B261" s="117" t="s">
        <v>292</v>
      </c>
      <c r="C261" s="118" t="s">
        <v>294</v>
      </c>
      <c r="D261" s="119" t="s">
        <v>79</v>
      </c>
      <c r="E261" s="120">
        <v>0.84749999999999992</v>
      </c>
      <c r="F261" s="121">
        <v>0</v>
      </c>
      <c r="G261" s="122">
        <f t="shared" si="82"/>
        <v>0</v>
      </c>
      <c r="H261" s="123">
        <f t="shared" si="78"/>
        <v>0</v>
      </c>
      <c r="I261" s="124">
        <f t="shared" si="79"/>
        <v>0</v>
      </c>
    </row>
    <row r="262" spans="1:9" ht="45" customHeight="1">
      <c r="A262" s="116">
        <v>25</v>
      </c>
      <c r="B262" s="117" t="s">
        <v>295</v>
      </c>
      <c r="C262" s="118" t="s">
        <v>296</v>
      </c>
      <c r="D262" s="119" t="s">
        <v>79</v>
      </c>
      <c r="E262" s="120">
        <v>26.848800000000001</v>
      </c>
      <c r="F262" s="121">
        <v>0</v>
      </c>
      <c r="G262" s="122">
        <f t="shared" si="82"/>
        <v>0</v>
      </c>
      <c r="H262" s="123">
        <f t="shared" si="78"/>
        <v>0</v>
      </c>
      <c r="I262" s="124">
        <f t="shared" si="79"/>
        <v>0</v>
      </c>
    </row>
    <row r="263" spans="1:9" ht="45" customHeight="1">
      <c r="A263" s="116">
        <v>43</v>
      </c>
      <c r="B263" s="117" t="s">
        <v>295</v>
      </c>
      <c r="C263" s="118" t="s">
        <v>297</v>
      </c>
      <c r="D263" s="119" t="s">
        <v>79</v>
      </c>
      <c r="E263" s="120">
        <v>1.6045999999999998</v>
      </c>
      <c r="F263" s="121">
        <v>0</v>
      </c>
      <c r="G263" s="122">
        <f t="shared" si="82"/>
        <v>0</v>
      </c>
      <c r="H263" s="123">
        <f t="shared" si="78"/>
        <v>0</v>
      </c>
      <c r="I263" s="124">
        <f t="shared" si="79"/>
        <v>0</v>
      </c>
    </row>
    <row r="264" spans="1:9" ht="45" customHeight="1">
      <c r="A264" s="116">
        <v>21</v>
      </c>
      <c r="B264" s="117" t="s">
        <v>298</v>
      </c>
      <c r="C264" s="118" t="s">
        <v>299</v>
      </c>
      <c r="D264" s="119" t="s">
        <v>16</v>
      </c>
      <c r="E264" s="120">
        <v>58.285399999999996</v>
      </c>
      <c r="F264" s="121">
        <v>0</v>
      </c>
      <c r="G264" s="122">
        <f t="shared" si="82"/>
        <v>0</v>
      </c>
      <c r="H264" s="123">
        <f t="shared" si="78"/>
        <v>0</v>
      </c>
      <c r="I264" s="124">
        <f t="shared" si="79"/>
        <v>0</v>
      </c>
    </row>
    <row r="265" spans="1:9" ht="12.75" customHeight="1">
      <c r="A265" s="125"/>
      <c r="B265" s="126" t="s">
        <v>7</v>
      </c>
      <c r="C265" s="127" t="s">
        <v>67</v>
      </c>
      <c r="D265" s="128"/>
      <c r="E265" s="129"/>
      <c r="F265" s="130"/>
      <c r="G265" s="131">
        <f>SUM(G255:G264)</f>
        <v>0</v>
      </c>
      <c r="H265" s="131">
        <f t="shared" si="78"/>
        <v>0</v>
      </c>
      <c r="I265" s="132">
        <f t="shared" si="79"/>
        <v>0</v>
      </c>
    </row>
    <row r="266" spans="1:9" ht="12.75" customHeight="1">
      <c r="A266" s="133"/>
      <c r="B266" s="134"/>
      <c r="C266" s="135"/>
      <c r="D266" s="134"/>
      <c r="E266" s="136"/>
      <c r="F266" s="137"/>
      <c r="G266" s="138"/>
      <c r="H266" s="123"/>
      <c r="I266" s="124"/>
    </row>
    <row r="267" spans="1:9" ht="12.75" customHeight="1">
      <c r="A267" s="139"/>
      <c r="B267" s="140" t="s">
        <v>8</v>
      </c>
      <c r="C267" s="141" t="s">
        <v>300</v>
      </c>
      <c r="D267" s="142"/>
      <c r="E267" s="143"/>
      <c r="F267" s="144"/>
      <c r="G267" s="145"/>
      <c r="H267" s="123"/>
      <c r="I267" s="124"/>
    </row>
    <row r="268" spans="1:9" ht="45" customHeight="1">
      <c r="A268" s="116">
        <v>27</v>
      </c>
      <c r="B268" s="117" t="s">
        <v>301</v>
      </c>
      <c r="C268" s="118" t="s">
        <v>302</v>
      </c>
      <c r="D268" s="119" t="s">
        <v>79</v>
      </c>
      <c r="E268" s="120">
        <v>3.2374499999999999</v>
      </c>
      <c r="F268" s="121">
        <v>0</v>
      </c>
      <c r="G268" s="122">
        <f>ROUND((E268*F268),2)</f>
        <v>0</v>
      </c>
      <c r="H268" s="123">
        <f t="shared" si="78"/>
        <v>0</v>
      </c>
      <c r="I268" s="124">
        <f t="shared" si="79"/>
        <v>0</v>
      </c>
    </row>
    <row r="269" spans="1:9" ht="12.75" customHeight="1">
      <c r="A269" s="125"/>
      <c r="B269" s="126" t="s">
        <v>8</v>
      </c>
      <c r="C269" s="127" t="s">
        <v>300</v>
      </c>
      <c r="D269" s="128"/>
      <c r="E269" s="129"/>
      <c r="F269" s="130"/>
      <c r="G269" s="131">
        <f>SUM(G268:G268)</f>
        <v>0</v>
      </c>
      <c r="H269" s="131">
        <f t="shared" si="78"/>
        <v>0</v>
      </c>
      <c r="I269" s="132">
        <f t="shared" si="79"/>
        <v>0</v>
      </c>
    </row>
    <row r="270" spans="1:9" ht="12.75" customHeight="1">
      <c r="A270" s="133"/>
      <c r="B270" s="134"/>
      <c r="C270" s="135"/>
      <c r="D270" s="134"/>
      <c r="E270" s="136"/>
      <c r="F270" s="137"/>
      <c r="G270" s="138"/>
      <c r="H270" s="123"/>
      <c r="I270" s="124"/>
    </row>
    <row r="271" spans="1:9" ht="12.75" customHeight="1">
      <c r="A271" s="139"/>
      <c r="B271" s="140" t="s">
        <v>10</v>
      </c>
      <c r="C271" s="141" t="s">
        <v>165</v>
      </c>
      <c r="D271" s="142"/>
      <c r="E271" s="143"/>
      <c r="F271" s="144"/>
      <c r="G271" s="145"/>
      <c r="H271" s="123"/>
      <c r="I271" s="124"/>
    </row>
    <row r="272" spans="1:9" ht="30" customHeight="1">
      <c r="A272" s="116">
        <v>29</v>
      </c>
      <c r="B272" s="117" t="s">
        <v>303</v>
      </c>
      <c r="C272" s="118" t="s">
        <v>304</v>
      </c>
      <c r="D272" s="119" t="s">
        <v>96</v>
      </c>
      <c r="E272" s="120">
        <v>1</v>
      </c>
      <c r="F272" s="121">
        <v>0</v>
      </c>
      <c r="G272" s="122">
        <f>ROUND((E272*F272),2)</f>
        <v>0</v>
      </c>
      <c r="H272" s="123">
        <f t="shared" si="78"/>
        <v>0</v>
      </c>
      <c r="I272" s="124">
        <f t="shared" si="79"/>
        <v>0</v>
      </c>
    </row>
    <row r="273" spans="1:9" ht="12.75" customHeight="1">
      <c r="A273" s="125"/>
      <c r="B273" s="126" t="s">
        <v>10</v>
      </c>
      <c r="C273" s="127" t="s">
        <v>165</v>
      </c>
      <c r="D273" s="128"/>
      <c r="E273" s="129"/>
      <c r="F273" s="130"/>
      <c r="G273" s="131">
        <f>SUM(G272:G272)</f>
        <v>0</v>
      </c>
      <c r="H273" s="131">
        <f t="shared" si="78"/>
        <v>0</v>
      </c>
      <c r="I273" s="132">
        <f t="shared" si="79"/>
        <v>0</v>
      </c>
    </row>
    <row r="274" spans="1:9" ht="12.75" customHeight="1">
      <c r="A274" s="133"/>
      <c r="B274" s="134"/>
      <c r="C274" s="135"/>
      <c r="D274" s="134"/>
      <c r="E274" s="136"/>
      <c r="F274" s="137"/>
      <c r="G274" s="138"/>
      <c r="H274" s="123"/>
      <c r="I274" s="124"/>
    </row>
    <row r="275" spans="1:9" ht="12.75" customHeight="1">
      <c r="A275" s="139"/>
      <c r="B275" s="140" t="s">
        <v>11</v>
      </c>
      <c r="C275" s="141" t="s">
        <v>72</v>
      </c>
      <c r="D275" s="142"/>
      <c r="E275" s="143"/>
      <c r="F275" s="144"/>
      <c r="G275" s="145"/>
      <c r="H275" s="123"/>
      <c r="I275" s="124"/>
    </row>
    <row r="276" spans="1:9" ht="30" customHeight="1">
      <c r="A276" s="116">
        <v>23</v>
      </c>
      <c r="B276" s="117" t="s">
        <v>305</v>
      </c>
      <c r="C276" s="118" t="s">
        <v>306</v>
      </c>
      <c r="D276" s="119" t="s">
        <v>16</v>
      </c>
      <c r="E276" s="120">
        <v>37.4</v>
      </c>
      <c r="F276" s="121">
        <v>0</v>
      </c>
      <c r="G276" s="122">
        <f>ROUND((E276*F276),2)</f>
        <v>0</v>
      </c>
      <c r="H276" s="123">
        <f t="shared" si="78"/>
        <v>0</v>
      </c>
      <c r="I276" s="124">
        <f t="shared" si="79"/>
        <v>0</v>
      </c>
    </row>
    <row r="277" spans="1:9" ht="30" customHeight="1">
      <c r="A277" s="116">
        <v>26</v>
      </c>
      <c r="B277" s="117" t="s">
        <v>307</v>
      </c>
      <c r="C277" s="118" t="s">
        <v>308</v>
      </c>
      <c r="D277" s="119" t="s">
        <v>16</v>
      </c>
      <c r="E277" s="120">
        <v>74.5</v>
      </c>
      <c r="F277" s="121">
        <v>0</v>
      </c>
      <c r="G277" s="122">
        <f>ROUND((E277*F277),2)</f>
        <v>0</v>
      </c>
      <c r="H277" s="123">
        <f t="shared" si="78"/>
        <v>0</v>
      </c>
      <c r="I277" s="124">
        <f t="shared" si="79"/>
        <v>0</v>
      </c>
    </row>
    <row r="278" spans="1:9" ht="30" customHeight="1">
      <c r="A278" s="116">
        <v>30</v>
      </c>
      <c r="B278" s="117" t="s">
        <v>309</v>
      </c>
      <c r="C278" s="118" t="s">
        <v>310</v>
      </c>
      <c r="D278" s="119" t="s">
        <v>16</v>
      </c>
      <c r="E278" s="120">
        <v>16.384999999999998</v>
      </c>
      <c r="F278" s="121">
        <v>0</v>
      </c>
      <c r="G278" s="122">
        <f>ROUND((E278*F278),2)</f>
        <v>0</v>
      </c>
      <c r="H278" s="123">
        <f t="shared" si="78"/>
        <v>0</v>
      </c>
      <c r="I278" s="124">
        <f t="shared" si="79"/>
        <v>0</v>
      </c>
    </row>
    <row r="279" spans="1:9" ht="30" customHeight="1">
      <c r="A279" s="116">
        <v>31</v>
      </c>
      <c r="B279" s="117" t="s">
        <v>309</v>
      </c>
      <c r="C279" s="118" t="s">
        <v>311</v>
      </c>
      <c r="D279" s="119" t="s">
        <v>16</v>
      </c>
      <c r="E279" s="120">
        <v>16.384999999999998</v>
      </c>
      <c r="F279" s="121">
        <v>0</v>
      </c>
      <c r="G279" s="122">
        <f>ROUND((E279*F279),2)</f>
        <v>0</v>
      </c>
      <c r="H279" s="123">
        <f t="shared" si="78"/>
        <v>0</v>
      </c>
      <c r="I279" s="124">
        <f t="shared" si="79"/>
        <v>0</v>
      </c>
    </row>
    <row r="280" spans="1:9" ht="12.75" customHeight="1">
      <c r="A280" s="125"/>
      <c r="B280" s="126" t="s">
        <v>11</v>
      </c>
      <c r="C280" s="127" t="s">
        <v>72</v>
      </c>
      <c r="D280" s="128"/>
      <c r="E280" s="129"/>
      <c r="F280" s="130"/>
      <c r="G280" s="131">
        <f>SUM(G276:G279)</f>
        <v>0</v>
      </c>
      <c r="H280" s="131">
        <f t="shared" si="78"/>
        <v>0</v>
      </c>
      <c r="I280" s="132">
        <f t="shared" si="79"/>
        <v>0</v>
      </c>
    </row>
    <row r="281" spans="1:9" ht="12.75" customHeight="1">
      <c r="A281" s="133"/>
      <c r="B281" s="134"/>
      <c r="C281" s="135"/>
      <c r="D281" s="134"/>
      <c r="E281" s="136"/>
      <c r="F281" s="137"/>
      <c r="G281" s="138"/>
      <c r="H281" s="123"/>
      <c r="I281" s="124"/>
    </row>
    <row r="282" spans="1:9" ht="12.75" customHeight="1">
      <c r="A282" s="139"/>
      <c r="B282" s="140" t="s">
        <v>12</v>
      </c>
      <c r="C282" s="141" t="s">
        <v>171</v>
      </c>
      <c r="D282" s="142"/>
      <c r="E282" s="143"/>
      <c r="F282" s="144"/>
      <c r="G282" s="145"/>
      <c r="H282" s="123"/>
      <c r="I282" s="124"/>
    </row>
    <row r="283" spans="1:9" ht="30" customHeight="1">
      <c r="A283" s="116">
        <v>46</v>
      </c>
      <c r="B283" s="117" t="s">
        <v>312</v>
      </c>
      <c r="C283" s="118" t="s">
        <v>313</v>
      </c>
      <c r="D283" s="119" t="s">
        <v>16</v>
      </c>
      <c r="E283" s="120">
        <v>0.16949999999999998</v>
      </c>
      <c r="F283" s="121">
        <v>0</v>
      </c>
      <c r="G283" s="122">
        <f>ROUND((E283*F283),2)</f>
        <v>0</v>
      </c>
      <c r="H283" s="123">
        <f t="shared" si="78"/>
        <v>0</v>
      </c>
      <c r="I283" s="124">
        <f t="shared" si="79"/>
        <v>0</v>
      </c>
    </row>
    <row r="284" spans="1:9" ht="12.75" customHeight="1">
      <c r="A284" s="125"/>
      <c r="B284" s="126" t="s">
        <v>12</v>
      </c>
      <c r="C284" s="127" t="s">
        <v>171</v>
      </c>
      <c r="D284" s="128"/>
      <c r="E284" s="129"/>
      <c r="F284" s="130"/>
      <c r="G284" s="131">
        <f>SUM(G283:G283)</f>
        <v>0</v>
      </c>
      <c r="H284" s="131">
        <f t="shared" si="78"/>
        <v>0</v>
      </c>
      <c r="I284" s="132">
        <f t="shared" si="79"/>
        <v>0</v>
      </c>
    </row>
    <row r="285" spans="1:9" ht="12.75" customHeight="1">
      <c r="A285" s="133"/>
      <c r="B285" s="134"/>
      <c r="C285" s="135"/>
      <c r="D285" s="134"/>
      <c r="E285" s="136"/>
      <c r="F285" s="137"/>
      <c r="G285" s="138"/>
      <c r="H285" s="123"/>
      <c r="I285" s="124"/>
    </row>
    <row r="286" spans="1:9" ht="12.75" customHeight="1">
      <c r="A286" s="139"/>
      <c r="B286" s="140" t="s">
        <v>194</v>
      </c>
      <c r="C286" s="141" t="s">
        <v>195</v>
      </c>
      <c r="D286" s="142"/>
      <c r="E286" s="143"/>
      <c r="F286" s="144"/>
      <c r="G286" s="145"/>
      <c r="H286" s="123"/>
      <c r="I286" s="124"/>
    </row>
    <row r="287" spans="1:9" ht="45" customHeight="1">
      <c r="A287" s="116">
        <v>3</v>
      </c>
      <c r="B287" s="117" t="s">
        <v>198</v>
      </c>
      <c r="C287" s="118" t="s">
        <v>314</v>
      </c>
      <c r="D287" s="119" t="s">
        <v>16</v>
      </c>
      <c r="E287" s="120">
        <v>34.2164</v>
      </c>
      <c r="F287" s="121">
        <v>0</v>
      </c>
      <c r="G287" s="122">
        <f>ROUND((E287*F287),2)</f>
        <v>0</v>
      </c>
      <c r="H287" s="123">
        <f t="shared" si="78"/>
        <v>0</v>
      </c>
      <c r="I287" s="124">
        <f t="shared" si="79"/>
        <v>0</v>
      </c>
    </row>
    <row r="288" spans="1:9" ht="45" customHeight="1">
      <c r="A288" s="116">
        <v>37</v>
      </c>
      <c r="B288" s="117" t="s">
        <v>315</v>
      </c>
      <c r="C288" s="118" t="s">
        <v>316</v>
      </c>
      <c r="D288" s="119" t="s">
        <v>93</v>
      </c>
      <c r="E288" s="120">
        <v>68.929999999999993</v>
      </c>
      <c r="F288" s="121">
        <v>0</v>
      </c>
      <c r="G288" s="122">
        <f>ROUND((E288*F288),2)</f>
        <v>0</v>
      </c>
      <c r="H288" s="123">
        <f t="shared" si="78"/>
        <v>0</v>
      </c>
      <c r="I288" s="124">
        <f t="shared" si="79"/>
        <v>0</v>
      </c>
    </row>
    <row r="289" spans="1:9" ht="12.75" customHeight="1">
      <c r="A289" s="125"/>
      <c r="B289" s="126" t="s">
        <v>194</v>
      </c>
      <c r="C289" s="127" t="s">
        <v>195</v>
      </c>
      <c r="D289" s="128"/>
      <c r="E289" s="129"/>
      <c r="F289" s="130"/>
      <c r="G289" s="131">
        <f>SUM(G287:G288)</f>
        <v>0</v>
      </c>
      <c r="H289" s="131">
        <f t="shared" si="78"/>
        <v>0</v>
      </c>
      <c r="I289" s="132">
        <f t="shared" si="79"/>
        <v>0</v>
      </c>
    </row>
    <row r="290" spans="1:9" ht="12.75" customHeight="1">
      <c r="A290" s="133"/>
      <c r="B290" s="134"/>
      <c r="C290" s="135"/>
      <c r="D290" s="134"/>
      <c r="E290" s="136"/>
      <c r="F290" s="137"/>
      <c r="G290" s="138"/>
      <c r="H290" s="123"/>
      <c r="I290" s="124"/>
    </row>
    <row r="291" spans="1:9" ht="12.75" customHeight="1">
      <c r="A291" s="139"/>
      <c r="B291" s="140" t="s">
        <v>317</v>
      </c>
      <c r="C291" s="141" t="s">
        <v>318</v>
      </c>
      <c r="D291" s="142"/>
      <c r="E291" s="143"/>
      <c r="F291" s="144"/>
      <c r="G291" s="145"/>
      <c r="H291" s="123"/>
      <c r="I291" s="124"/>
    </row>
    <row r="292" spans="1:9" ht="30" customHeight="1">
      <c r="A292" s="116">
        <v>45</v>
      </c>
      <c r="B292" s="117" t="s">
        <v>319</v>
      </c>
      <c r="C292" s="118" t="s">
        <v>320</v>
      </c>
      <c r="D292" s="119" t="s">
        <v>93</v>
      </c>
      <c r="E292" s="120">
        <v>1.6949999999999998</v>
      </c>
      <c r="F292" s="121">
        <v>0</v>
      </c>
      <c r="G292" s="122">
        <f>ROUND((E292*F292),2)</f>
        <v>0</v>
      </c>
      <c r="H292" s="123">
        <f t="shared" si="78"/>
        <v>0</v>
      </c>
      <c r="I292" s="124">
        <f t="shared" si="79"/>
        <v>0</v>
      </c>
    </row>
    <row r="293" spans="1:9" ht="30" customHeight="1">
      <c r="A293" s="116">
        <v>48</v>
      </c>
      <c r="B293" s="117" t="s">
        <v>321</v>
      </c>
      <c r="C293" s="118" t="s">
        <v>322</v>
      </c>
      <c r="D293" s="119" t="s">
        <v>96</v>
      </c>
      <c r="E293" s="120">
        <v>3</v>
      </c>
      <c r="F293" s="121">
        <v>0</v>
      </c>
      <c r="G293" s="122">
        <f>ROUND((E293*F293),2)</f>
        <v>0</v>
      </c>
      <c r="H293" s="123">
        <f t="shared" si="78"/>
        <v>0</v>
      </c>
      <c r="I293" s="124">
        <f t="shared" si="79"/>
        <v>0</v>
      </c>
    </row>
    <row r="294" spans="1:9" ht="30" customHeight="1">
      <c r="A294" s="116">
        <v>56</v>
      </c>
      <c r="B294" s="117" t="s">
        <v>323</v>
      </c>
      <c r="C294" s="118" t="s">
        <v>324</v>
      </c>
      <c r="D294" s="119" t="s">
        <v>93</v>
      </c>
      <c r="E294" s="120">
        <v>84.523999999999987</v>
      </c>
      <c r="F294" s="121">
        <v>0</v>
      </c>
      <c r="G294" s="122">
        <f>ROUND((E294*F294),2)</f>
        <v>0</v>
      </c>
      <c r="H294" s="123">
        <f t="shared" si="78"/>
        <v>0</v>
      </c>
      <c r="I294" s="124">
        <f t="shared" si="79"/>
        <v>0</v>
      </c>
    </row>
    <row r="295" spans="1:9" ht="12.75" customHeight="1">
      <c r="A295" s="125"/>
      <c r="B295" s="126" t="s">
        <v>317</v>
      </c>
      <c r="C295" s="127" t="s">
        <v>318</v>
      </c>
      <c r="D295" s="128"/>
      <c r="E295" s="129"/>
      <c r="F295" s="130"/>
      <c r="G295" s="131">
        <f>SUM(G292:G294)</f>
        <v>0</v>
      </c>
      <c r="H295" s="131">
        <f t="shared" si="78"/>
        <v>0</v>
      </c>
      <c r="I295" s="132">
        <f t="shared" si="79"/>
        <v>0</v>
      </c>
    </row>
    <row r="296" spans="1:9" ht="12.75" customHeight="1">
      <c r="A296" s="133"/>
      <c r="B296" s="134"/>
      <c r="C296" s="135"/>
      <c r="D296" s="134"/>
      <c r="E296" s="136"/>
      <c r="F296" s="137"/>
      <c r="G296" s="138"/>
      <c r="H296" s="123"/>
      <c r="I296" s="124"/>
    </row>
    <row r="297" spans="1:9" ht="12.75" customHeight="1">
      <c r="A297" s="139"/>
      <c r="B297" s="140" t="s">
        <v>80</v>
      </c>
      <c r="C297" s="141" t="s">
        <v>81</v>
      </c>
      <c r="D297" s="142"/>
      <c r="E297" s="143"/>
      <c r="F297" s="144"/>
      <c r="G297" s="145"/>
      <c r="H297" s="123"/>
      <c r="I297" s="124"/>
    </row>
    <row r="298" spans="1:9" ht="51" customHeight="1">
      <c r="A298" s="116">
        <v>47</v>
      </c>
      <c r="B298" s="117" t="s">
        <v>325</v>
      </c>
      <c r="C298" s="118" t="s">
        <v>498</v>
      </c>
      <c r="D298" s="119" t="s">
        <v>84</v>
      </c>
      <c r="E298" s="120">
        <v>1</v>
      </c>
      <c r="F298" s="121">
        <v>0</v>
      </c>
      <c r="G298" s="122">
        <f>ROUND((E298*F298),2)</f>
        <v>0</v>
      </c>
      <c r="H298" s="123">
        <f t="shared" si="78"/>
        <v>0</v>
      </c>
      <c r="I298" s="124">
        <f t="shared" si="79"/>
        <v>0</v>
      </c>
    </row>
    <row r="299" spans="1:9" ht="48.75" customHeight="1">
      <c r="A299" s="116">
        <v>124</v>
      </c>
      <c r="B299" s="117">
        <v>725000001</v>
      </c>
      <c r="C299" s="118" t="s">
        <v>497</v>
      </c>
      <c r="D299" s="119" t="s">
        <v>84</v>
      </c>
      <c r="E299" s="120">
        <v>1</v>
      </c>
      <c r="F299" s="121">
        <v>0</v>
      </c>
      <c r="G299" s="122">
        <f>ROUND((E299*F299),2)</f>
        <v>0</v>
      </c>
      <c r="H299" s="123">
        <f t="shared" ref="H299" si="83">G299*1.21-G299</f>
        <v>0</v>
      </c>
      <c r="I299" s="124">
        <f t="shared" ref="I299" si="84">G299*1.21</f>
        <v>0</v>
      </c>
    </row>
    <row r="300" spans="1:9" ht="12.75" customHeight="1">
      <c r="A300" s="125"/>
      <c r="B300" s="126" t="s">
        <v>80</v>
      </c>
      <c r="C300" s="127" t="s">
        <v>81</v>
      </c>
      <c r="D300" s="128"/>
      <c r="E300" s="129"/>
      <c r="F300" s="130"/>
      <c r="G300" s="131">
        <f>SUM(G298:G299)</f>
        <v>0</v>
      </c>
      <c r="H300" s="131">
        <f t="shared" ref="H300:H360" si="85">G300*1.21-G300</f>
        <v>0</v>
      </c>
      <c r="I300" s="132">
        <f t="shared" ref="I300:I360" si="86">G300*1.21</f>
        <v>0</v>
      </c>
    </row>
    <row r="301" spans="1:9" ht="12.75" customHeight="1">
      <c r="A301" s="133"/>
      <c r="B301" s="134"/>
      <c r="C301" s="135"/>
      <c r="D301" s="134"/>
      <c r="E301" s="136"/>
      <c r="F301" s="137"/>
      <c r="G301" s="138"/>
      <c r="H301" s="123"/>
      <c r="I301" s="124"/>
    </row>
    <row r="302" spans="1:9" ht="12.75" customHeight="1">
      <c r="A302" s="139"/>
      <c r="B302" s="140" t="s">
        <v>326</v>
      </c>
      <c r="C302" s="141" t="s">
        <v>327</v>
      </c>
      <c r="D302" s="142"/>
      <c r="E302" s="143"/>
      <c r="F302" s="144"/>
      <c r="G302" s="145"/>
      <c r="H302" s="123"/>
      <c r="I302" s="124"/>
    </row>
    <row r="303" spans="1:9" ht="30" customHeight="1">
      <c r="A303" s="116">
        <v>49</v>
      </c>
      <c r="B303" s="117" t="s">
        <v>328</v>
      </c>
      <c r="C303" s="118" t="s">
        <v>329</v>
      </c>
      <c r="D303" s="119" t="s">
        <v>93</v>
      </c>
      <c r="E303" s="120">
        <v>6</v>
      </c>
      <c r="F303" s="121">
        <v>0</v>
      </c>
      <c r="G303" s="122">
        <f>ROUND((E303*F303),2)</f>
        <v>0</v>
      </c>
      <c r="H303" s="123">
        <f t="shared" si="85"/>
        <v>0</v>
      </c>
      <c r="I303" s="124">
        <f t="shared" si="86"/>
        <v>0</v>
      </c>
    </row>
    <row r="304" spans="1:9" ht="30" customHeight="1">
      <c r="A304" s="116">
        <v>24</v>
      </c>
      <c r="B304" s="117" t="s">
        <v>330</v>
      </c>
      <c r="C304" s="118" t="s">
        <v>331</v>
      </c>
      <c r="D304" s="119" t="s">
        <v>93</v>
      </c>
      <c r="E304" s="120">
        <v>84.523999999999987</v>
      </c>
      <c r="F304" s="121">
        <v>0</v>
      </c>
      <c r="G304" s="122">
        <f>ROUND((E304*F304),2)</f>
        <v>0</v>
      </c>
      <c r="H304" s="123">
        <f t="shared" si="85"/>
        <v>0</v>
      </c>
      <c r="I304" s="124">
        <f t="shared" si="86"/>
        <v>0</v>
      </c>
    </row>
    <row r="305" spans="1:9" ht="45" customHeight="1">
      <c r="A305" s="116">
        <v>42</v>
      </c>
      <c r="B305" s="117" t="s">
        <v>332</v>
      </c>
      <c r="C305" s="118" t="s">
        <v>333</v>
      </c>
      <c r="D305" s="119" t="s">
        <v>96</v>
      </c>
      <c r="E305" s="120">
        <v>1</v>
      </c>
      <c r="F305" s="121">
        <v>0</v>
      </c>
      <c r="G305" s="122">
        <f>ROUND((E305*F305),2)</f>
        <v>0</v>
      </c>
      <c r="H305" s="123">
        <f t="shared" si="85"/>
        <v>0</v>
      </c>
      <c r="I305" s="124">
        <f t="shared" si="86"/>
        <v>0</v>
      </c>
    </row>
    <row r="306" spans="1:9" ht="12.75" customHeight="1">
      <c r="A306" s="125"/>
      <c r="B306" s="126" t="s">
        <v>326</v>
      </c>
      <c r="C306" s="127" t="s">
        <v>327</v>
      </c>
      <c r="D306" s="128"/>
      <c r="E306" s="129"/>
      <c r="F306" s="130"/>
      <c r="G306" s="131">
        <f>SUM(G303:G305)</f>
        <v>0</v>
      </c>
      <c r="H306" s="131">
        <f t="shared" si="85"/>
        <v>0</v>
      </c>
      <c r="I306" s="132">
        <f t="shared" si="86"/>
        <v>0</v>
      </c>
    </row>
    <row r="307" spans="1:9" ht="12.75" customHeight="1">
      <c r="A307" s="133"/>
      <c r="B307" s="134"/>
      <c r="C307" s="135"/>
      <c r="D307" s="134"/>
      <c r="E307" s="136"/>
      <c r="F307" s="137"/>
      <c r="G307" s="138"/>
      <c r="H307" s="123"/>
      <c r="I307" s="124"/>
    </row>
    <row r="308" spans="1:9" ht="12.75" customHeight="1">
      <c r="A308" s="139"/>
      <c r="B308" s="140" t="s">
        <v>73</v>
      </c>
      <c r="C308" s="141" t="s">
        <v>74</v>
      </c>
      <c r="D308" s="142"/>
      <c r="E308" s="143"/>
      <c r="F308" s="144"/>
      <c r="G308" s="145"/>
      <c r="H308" s="123"/>
      <c r="I308" s="124"/>
    </row>
    <row r="309" spans="1:9" ht="30" customHeight="1">
      <c r="A309" s="116">
        <v>33</v>
      </c>
      <c r="B309" s="117" t="s">
        <v>334</v>
      </c>
      <c r="C309" s="118" t="s">
        <v>335</v>
      </c>
      <c r="D309" s="119" t="s">
        <v>96</v>
      </c>
      <c r="E309" s="120">
        <v>23</v>
      </c>
      <c r="F309" s="121">
        <v>0</v>
      </c>
      <c r="G309" s="122">
        <f>ROUND((E309*F309),2)</f>
        <v>0</v>
      </c>
      <c r="H309" s="123">
        <f t="shared" si="85"/>
        <v>0</v>
      </c>
      <c r="I309" s="124">
        <f t="shared" si="86"/>
        <v>0</v>
      </c>
    </row>
    <row r="310" spans="1:9" ht="30" customHeight="1">
      <c r="A310" s="116">
        <v>34</v>
      </c>
      <c r="B310" s="117" t="s">
        <v>336</v>
      </c>
      <c r="C310" s="118" t="s">
        <v>337</v>
      </c>
      <c r="D310" s="119" t="s">
        <v>338</v>
      </c>
      <c r="E310" s="120">
        <v>7</v>
      </c>
      <c r="F310" s="121">
        <v>0</v>
      </c>
      <c r="G310" s="122">
        <f>ROUND((E310*F310),2)</f>
        <v>0</v>
      </c>
      <c r="H310" s="123">
        <f t="shared" si="85"/>
        <v>0</v>
      </c>
      <c r="I310" s="124">
        <f t="shared" si="86"/>
        <v>0</v>
      </c>
    </row>
    <row r="311" spans="1:9" ht="30" customHeight="1">
      <c r="A311" s="116">
        <v>35</v>
      </c>
      <c r="B311" s="117" t="s">
        <v>339</v>
      </c>
      <c r="C311" s="118" t="s">
        <v>340</v>
      </c>
      <c r="D311" s="119" t="s">
        <v>96</v>
      </c>
      <c r="E311" s="120">
        <v>6</v>
      </c>
      <c r="F311" s="121">
        <v>0</v>
      </c>
      <c r="G311" s="122">
        <f>ROUND((E311*F311),2)</f>
        <v>0</v>
      </c>
      <c r="H311" s="123">
        <f t="shared" si="85"/>
        <v>0</v>
      </c>
      <c r="I311" s="124">
        <f t="shared" si="86"/>
        <v>0</v>
      </c>
    </row>
    <row r="312" spans="1:9" ht="30" customHeight="1">
      <c r="A312" s="116">
        <v>32</v>
      </c>
      <c r="B312" s="117" t="s">
        <v>341</v>
      </c>
      <c r="C312" s="118" t="s">
        <v>342</v>
      </c>
      <c r="D312" s="119" t="s">
        <v>93</v>
      </c>
      <c r="E312" s="120">
        <v>29</v>
      </c>
      <c r="F312" s="121">
        <v>0</v>
      </c>
      <c r="G312" s="122">
        <f>ROUND((E312*F312),2)</f>
        <v>0</v>
      </c>
      <c r="H312" s="123">
        <f t="shared" si="85"/>
        <v>0</v>
      </c>
      <c r="I312" s="124">
        <f t="shared" si="86"/>
        <v>0</v>
      </c>
    </row>
    <row r="313" spans="1:9" ht="12.75" customHeight="1">
      <c r="A313" s="125"/>
      <c r="B313" s="126" t="s">
        <v>73</v>
      </c>
      <c r="C313" s="127" t="s">
        <v>74</v>
      </c>
      <c r="D313" s="128"/>
      <c r="E313" s="129"/>
      <c r="F313" s="130"/>
      <c r="G313" s="131">
        <f>SUM(G309:G312)</f>
        <v>0</v>
      </c>
      <c r="H313" s="131">
        <f t="shared" si="85"/>
        <v>0</v>
      </c>
      <c r="I313" s="132">
        <f t="shared" si="86"/>
        <v>0</v>
      </c>
    </row>
    <row r="314" spans="1:9" ht="12.75" customHeight="1">
      <c r="A314" s="133"/>
      <c r="B314" s="134"/>
      <c r="C314" s="135"/>
      <c r="D314" s="134"/>
      <c r="E314" s="136"/>
      <c r="F314" s="137"/>
      <c r="G314" s="138"/>
      <c r="H314" s="123"/>
      <c r="I314" s="124"/>
    </row>
    <row r="315" spans="1:9" ht="12.75" customHeight="1">
      <c r="A315" s="139"/>
      <c r="B315" s="140" t="s">
        <v>343</v>
      </c>
      <c r="C315" s="141" t="s">
        <v>257</v>
      </c>
      <c r="D315" s="142"/>
      <c r="E315" s="143"/>
      <c r="F315" s="144"/>
      <c r="G315" s="145"/>
      <c r="H315" s="123"/>
      <c r="I315" s="124"/>
    </row>
    <row r="316" spans="1:9" ht="30" customHeight="1">
      <c r="A316" s="116">
        <v>1</v>
      </c>
      <c r="B316" s="117" t="s">
        <v>344</v>
      </c>
      <c r="C316" s="118" t="s">
        <v>345</v>
      </c>
      <c r="D316" s="119" t="s">
        <v>93</v>
      </c>
      <c r="E316" s="120">
        <v>96.298599999999993</v>
      </c>
      <c r="F316" s="121">
        <v>0</v>
      </c>
      <c r="G316" s="122">
        <f>ROUND((E316*F316),2)</f>
        <v>0</v>
      </c>
      <c r="H316" s="123">
        <f t="shared" si="85"/>
        <v>0</v>
      </c>
      <c r="I316" s="124">
        <f t="shared" si="86"/>
        <v>0</v>
      </c>
    </row>
    <row r="317" spans="1:9" ht="30" customHeight="1">
      <c r="A317" s="116">
        <v>2</v>
      </c>
      <c r="B317" s="117" t="s">
        <v>346</v>
      </c>
      <c r="C317" s="118" t="s">
        <v>347</v>
      </c>
      <c r="D317" s="119" t="s">
        <v>93</v>
      </c>
      <c r="E317" s="120">
        <v>141.36299999999997</v>
      </c>
      <c r="F317" s="121">
        <v>0</v>
      </c>
      <c r="G317" s="122">
        <f>ROUND((E317*F317),2)</f>
        <v>0</v>
      </c>
      <c r="H317" s="123">
        <f t="shared" si="85"/>
        <v>0</v>
      </c>
      <c r="I317" s="124">
        <f t="shared" si="86"/>
        <v>0</v>
      </c>
    </row>
    <row r="318" spans="1:9" ht="30" customHeight="1">
      <c r="A318" s="116">
        <v>22</v>
      </c>
      <c r="B318" s="117">
        <v>919000001</v>
      </c>
      <c r="C318" s="118" t="s">
        <v>526</v>
      </c>
      <c r="D318" s="119" t="s">
        <v>84</v>
      </c>
      <c r="E318" s="120">
        <v>3</v>
      </c>
      <c r="F318" s="121">
        <v>0</v>
      </c>
      <c r="G318" s="122">
        <f>ROUND((E318*F318),2)</f>
        <v>0</v>
      </c>
      <c r="H318" s="123">
        <f t="shared" ref="H318" si="87">G318*1.21-G318</f>
        <v>0</v>
      </c>
      <c r="I318" s="124">
        <f t="shared" ref="I318" si="88">G318*1.21</f>
        <v>0</v>
      </c>
    </row>
    <row r="319" spans="1:9" ht="12.75" customHeight="1">
      <c r="A319" s="125"/>
      <c r="B319" s="126" t="s">
        <v>343</v>
      </c>
      <c r="C319" s="127" t="s">
        <v>257</v>
      </c>
      <c r="D319" s="128"/>
      <c r="E319" s="129"/>
      <c r="F319" s="130"/>
      <c r="G319" s="131">
        <f>SUM(G316:G318)</f>
        <v>0</v>
      </c>
      <c r="H319" s="131">
        <f t="shared" ref="H319:I319" si="89">SUM(H316:H318)</f>
        <v>0</v>
      </c>
      <c r="I319" s="131">
        <f t="shared" si="89"/>
        <v>0</v>
      </c>
    </row>
    <row r="320" spans="1:9" ht="12.75" customHeight="1">
      <c r="A320" s="133"/>
      <c r="B320" s="134"/>
      <c r="C320" s="135"/>
      <c r="D320" s="134"/>
      <c r="E320" s="136"/>
      <c r="F320" s="137"/>
      <c r="G320" s="138"/>
      <c r="H320" s="123"/>
      <c r="I320" s="124"/>
    </row>
    <row r="321" spans="1:9" ht="12.75" customHeight="1">
      <c r="A321" s="139"/>
      <c r="B321" s="140" t="s">
        <v>121</v>
      </c>
      <c r="C321" s="141" t="s">
        <v>122</v>
      </c>
      <c r="D321" s="142"/>
      <c r="E321" s="143"/>
      <c r="F321" s="144"/>
      <c r="G321" s="145"/>
      <c r="H321" s="123"/>
      <c r="I321" s="124"/>
    </row>
    <row r="322" spans="1:9" ht="30" customHeight="1">
      <c r="A322" s="116">
        <v>50</v>
      </c>
      <c r="B322" s="117" t="s">
        <v>348</v>
      </c>
      <c r="C322" s="118" t="s">
        <v>349</v>
      </c>
      <c r="D322" s="119" t="s">
        <v>79</v>
      </c>
      <c r="E322" s="120">
        <v>0.94</v>
      </c>
      <c r="F322" s="121">
        <v>0</v>
      </c>
      <c r="G322" s="122">
        <f>ROUND((E322*F322),2)</f>
        <v>0</v>
      </c>
      <c r="H322" s="123">
        <f t="shared" si="85"/>
        <v>0</v>
      </c>
      <c r="I322" s="124">
        <f t="shared" si="86"/>
        <v>0</v>
      </c>
    </row>
    <row r="323" spans="1:9" ht="30" customHeight="1">
      <c r="A323" s="116">
        <v>4</v>
      </c>
      <c r="B323" s="117" t="s">
        <v>123</v>
      </c>
      <c r="C323" s="118" t="s">
        <v>350</v>
      </c>
      <c r="D323" s="119" t="s">
        <v>79</v>
      </c>
      <c r="E323" s="120">
        <v>5.1324599999999991</v>
      </c>
      <c r="F323" s="121">
        <v>0</v>
      </c>
      <c r="G323" s="122">
        <f>ROUND((E323*F323),2)</f>
        <v>0</v>
      </c>
      <c r="H323" s="123">
        <f t="shared" si="85"/>
        <v>0</v>
      </c>
      <c r="I323" s="124">
        <f t="shared" si="86"/>
        <v>0</v>
      </c>
    </row>
    <row r="324" spans="1:9" ht="12.75" customHeight="1">
      <c r="A324" s="125"/>
      <c r="B324" s="126" t="s">
        <v>121</v>
      </c>
      <c r="C324" s="127" t="s">
        <v>122</v>
      </c>
      <c r="D324" s="128"/>
      <c r="E324" s="129"/>
      <c r="F324" s="130"/>
      <c r="G324" s="131">
        <f>SUM(G322:G323)</f>
        <v>0</v>
      </c>
      <c r="H324" s="131">
        <f t="shared" si="85"/>
        <v>0</v>
      </c>
      <c r="I324" s="132">
        <f t="shared" si="86"/>
        <v>0</v>
      </c>
    </row>
    <row r="325" spans="1:9" ht="12.75" customHeight="1">
      <c r="A325" s="133"/>
      <c r="B325" s="134"/>
      <c r="C325" s="135"/>
      <c r="D325" s="134"/>
      <c r="E325" s="136"/>
      <c r="F325" s="137"/>
      <c r="G325" s="138"/>
      <c r="H325" s="123"/>
      <c r="I325" s="124"/>
    </row>
    <row r="326" spans="1:9" ht="12.75" customHeight="1">
      <c r="A326" s="139"/>
      <c r="B326" s="140" t="s">
        <v>128</v>
      </c>
      <c r="C326" s="141" t="s">
        <v>129</v>
      </c>
      <c r="D326" s="142"/>
      <c r="E326" s="143"/>
      <c r="F326" s="144"/>
      <c r="G326" s="145"/>
      <c r="H326" s="123"/>
      <c r="I326" s="124"/>
    </row>
    <row r="327" spans="1:9" ht="44.25" customHeight="1">
      <c r="A327" s="116">
        <v>28</v>
      </c>
      <c r="B327" s="117" t="s">
        <v>351</v>
      </c>
      <c r="C327" s="118" t="s">
        <v>852</v>
      </c>
      <c r="D327" s="119" t="s">
        <v>96</v>
      </c>
      <c r="E327" s="120">
        <v>1</v>
      </c>
      <c r="F327" s="121">
        <v>0</v>
      </c>
      <c r="G327" s="122">
        <f t="shared" ref="G327:G342" si="90">ROUND((E327*F327),2)</f>
        <v>0</v>
      </c>
      <c r="H327" s="123">
        <f t="shared" si="85"/>
        <v>0</v>
      </c>
      <c r="I327" s="124">
        <f t="shared" si="86"/>
        <v>0</v>
      </c>
    </row>
    <row r="328" spans="1:9" ht="45" customHeight="1">
      <c r="A328" s="116">
        <v>44</v>
      </c>
      <c r="B328" s="117" t="s">
        <v>352</v>
      </c>
      <c r="C328" s="118" t="s">
        <v>353</v>
      </c>
      <c r="D328" s="119" t="s">
        <v>93</v>
      </c>
      <c r="E328" s="120">
        <v>1.6949999999999998</v>
      </c>
      <c r="F328" s="121">
        <v>0</v>
      </c>
      <c r="G328" s="122">
        <f t="shared" si="90"/>
        <v>0</v>
      </c>
      <c r="H328" s="123">
        <f t="shared" si="85"/>
        <v>0</v>
      </c>
      <c r="I328" s="124">
        <f t="shared" si="86"/>
        <v>0</v>
      </c>
    </row>
    <row r="329" spans="1:9" ht="30" customHeight="1">
      <c r="A329" s="116">
        <v>6</v>
      </c>
      <c r="B329" s="117" t="s">
        <v>130</v>
      </c>
      <c r="C329" s="118" t="s">
        <v>354</v>
      </c>
      <c r="D329" s="119" t="s">
        <v>14</v>
      </c>
      <c r="E329" s="120">
        <v>10.264919999999998</v>
      </c>
      <c r="F329" s="121">
        <v>0</v>
      </c>
      <c r="G329" s="122">
        <f t="shared" si="90"/>
        <v>0</v>
      </c>
      <c r="H329" s="123">
        <f t="shared" si="85"/>
        <v>0</v>
      </c>
      <c r="I329" s="124">
        <f t="shared" si="86"/>
        <v>0</v>
      </c>
    </row>
    <row r="330" spans="1:9" ht="30" customHeight="1">
      <c r="A330" s="116">
        <v>10</v>
      </c>
      <c r="B330" s="117" t="s">
        <v>130</v>
      </c>
      <c r="C330" s="118" t="s">
        <v>355</v>
      </c>
      <c r="D330" s="119" t="s">
        <v>14</v>
      </c>
      <c r="E330" s="120">
        <v>3.8510399999999994</v>
      </c>
      <c r="F330" s="121">
        <v>0</v>
      </c>
      <c r="G330" s="122">
        <f t="shared" si="90"/>
        <v>0</v>
      </c>
      <c r="H330" s="123">
        <f t="shared" si="85"/>
        <v>0</v>
      </c>
      <c r="I330" s="124">
        <f t="shared" si="86"/>
        <v>0</v>
      </c>
    </row>
    <row r="331" spans="1:9" ht="30" customHeight="1">
      <c r="A331" s="116">
        <v>53</v>
      </c>
      <c r="B331" s="117" t="s">
        <v>130</v>
      </c>
      <c r="C331" s="118" t="s">
        <v>356</v>
      </c>
      <c r="D331" s="119" t="s">
        <v>14</v>
      </c>
      <c r="E331" s="120">
        <f>E322*2</f>
        <v>1.88</v>
      </c>
      <c r="F331" s="121">
        <v>0</v>
      </c>
      <c r="G331" s="122">
        <f t="shared" si="90"/>
        <v>0</v>
      </c>
      <c r="H331" s="123">
        <f t="shared" si="85"/>
        <v>0</v>
      </c>
      <c r="I331" s="124">
        <f t="shared" si="86"/>
        <v>0</v>
      </c>
    </row>
    <row r="332" spans="1:9" ht="30" customHeight="1">
      <c r="A332" s="116">
        <v>7</v>
      </c>
      <c r="B332" s="117" t="s">
        <v>134</v>
      </c>
      <c r="C332" s="118" t="s">
        <v>357</v>
      </c>
      <c r="D332" s="119" t="s">
        <v>14</v>
      </c>
      <c r="E332" s="120">
        <f>E329*4</f>
        <v>41.059679999999993</v>
      </c>
      <c r="F332" s="121">
        <v>0</v>
      </c>
      <c r="G332" s="122">
        <f t="shared" si="90"/>
        <v>0</v>
      </c>
      <c r="H332" s="123">
        <f t="shared" si="85"/>
        <v>0</v>
      </c>
      <c r="I332" s="124">
        <f t="shared" si="86"/>
        <v>0</v>
      </c>
    </row>
    <row r="333" spans="1:9" ht="30" customHeight="1">
      <c r="A333" s="116">
        <v>11</v>
      </c>
      <c r="B333" s="117" t="s">
        <v>134</v>
      </c>
      <c r="C333" s="118" t="s">
        <v>358</v>
      </c>
      <c r="D333" s="119" t="s">
        <v>14</v>
      </c>
      <c r="E333" s="120">
        <v>15.404159999999997</v>
      </c>
      <c r="F333" s="121">
        <v>0</v>
      </c>
      <c r="G333" s="122">
        <f t="shared" si="90"/>
        <v>0</v>
      </c>
      <c r="H333" s="123">
        <f t="shared" si="85"/>
        <v>0</v>
      </c>
      <c r="I333" s="124">
        <f t="shared" si="86"/>
        <v>0</v>
      </c>
    </row>
    <row r="334" spans="1:9" ht="30" customHeight="1">
      <c r="A334" s="116">
        <v>54</v>
      </c>
      <c r="B334" s="117" t="s">
        <v>134</v>
      </c>
      <c r="C334" s="118" t="s">
        <v>359</v>
      </c>
      <c r="D334" s="119" t="s">
        <v>14</v>
      </c>
      <c r="E334" s="120">
        <f>E331*4</f>
        <v>7.52</v>
      </c>
      <c r="F334" s="121">
        <v>0</v>
      </c>
      <c r="G334" s="122">
        <f t="shared" si="90"/>
        <v>0</v>
      </c>
      <c r="H334" s="123">
        <f t="shared" si="85"/>
        <v>0</v>
      </c>
      <c r="I334" s="124">
        <f t="shared" si="86"/>
        <v>0</v>
      </c>
    </row>
    <row r="335" spans="1:9" ht="30" customHeight="1">
      <c r="A335" s="116">
        <v>5</v>
      </c>
      <c r="B335" s="117" t="s">
        <v>139</v>
      </c>
      <c r="C335" s="118" t="s">
        <v>360</v>
      </c>
      <c r="D335" s="119" t="s">
        <v>14</v>
      </c>
      <c r="E335" s="120">
        <v>10.264919999999998</v>
      </c>
      <c r="F335" s="121">
        <v>0</v>
      </c>
      <c r="G335" s="122">
        <f t="shared" si="90"/>
        <v>0</v>
      </c>
      <c r="H335" s="123">
        <f t="shared" si="85"/>
        <v>0</v>
      </c>
      <c r="I335" s="124">
        <f t="shared" si="86"/>
        <v>0</v>
      </c>
    </row>
    <row r="336" spans="1:9" ht="30" customHeight="1">
      <c r="A336" s="116">
        <v>9</v>
      </c>
      <c r="B336" s="117" t="s">
        <v>139</v>
      </c>
      <c r="C336" s="118" t="s">
        <v>361</v>
      </c>
      <c r="D336" s="119" t="s">
        <v>14</v>
      </c>
      <c r="E336" s="120">
        <v>3.8510399999999994</v>
      </c>
      <c r="F336" s="121">
        <v>0</v>
      </c>
      <c r="G336" s="122">
        <f t="shared" si="90"/>
        <v>0</v>
      </c>
      <c r="H336" s="123">
        <f t="shared" si="85"/>
        <v>0</v>
      </c>
      <c r="I336" s="124">
        <f t="shared" si="86"/>
        <v>0</v>
      </c>
    </row>
    <row r="337" spans="1:9" ht="30" customHeight="1">
      <c r="A337" s="116">
        <v>51</v>
      </c>
      <c r="B337" s="117" t="s">
        <v>362</v>
      </c>
      <c r="C337" s="118" t="s">
        <v>363</v>
      </c>
      <c r="D337" s="119" t="s">
        <v>14</v>
      </c>
      <c r="E337" s="120">
        <f>E331</f>
        <v>1.88</v>
      </c>
      <c r="F337" s="121">
        <v>0</v>
      </c>
      <c r="G337" s="122">
        <f t="shared" si="90"/>
        <v>0</v>
      </c>
      <c r="H337" s="123">
        <f t="shared" si="85"/>
        <v>0</v>
      </c>
      <c r="I337" s="124">
        <f t="shared" si="86"/>
        <v>0</v>
      </c>
    </row>
    <row r="338" spans="1:9" ht="30" customHeight="1">
      <c r="A338" s="116">
        <v>12</v>
      </c>
      <c r="B338" s="117" t="s">
        <v>144</v>
      </c>
      <c r="C338" s="118" t="s">
        <v>364</v>
      </c>
      <c r="D338" s="119" t="s">
        <v>14</v>
      </c>
      <c r="E338" s="120">
        <v>10.264919999999998</v>
      </c>
      <c r="F338" s="121">
        <v>0</v>
      </c>
      <c r="G338" s="122">
        <f t="shared" si="90"/>
        <v>0</v>
      </c>
      <c r="H338" s="123">
        <f t="shared" si="85"/>
        <v>0</v>
      </c>
      <c r="I338" s="124">
        <f t="shared" si="86"/>
        <v>0</v>
      </c>
    </row>
    <row r="339" spans="1:9" ht="30" customHeight="1">
      <c r="A339" s="116">
        <v>13</v>
      </c>
      <c r="B339" s="117" t="s">
        <v>144</v>
      </c>
      <c r="C339" s="118" t="s">
        <v>365</v>
      </c>
      <c r="D339" s="119" t="s">
        <v>14</v>
      </c>
      <c r="E339" s="120">
        <v>3.8510399999999994</v>
      </c>
      <c r="F339" s="121">
        <v>0</v>
      </c>
      <c r="G339" s="122">
        <f t="shared" si="90"/>
        <v>0</v>
      </c>
      <c r="H339" s="123">
        <f t="shared" si="85"/>
        <v>0</v>
      </c>
      <c r="I339" s="124">
        <f t="shared" si="86"/>
        <v>0</v>
      </c>
    </row>
    <row r="340" spans="1:9" ht="30" customHeight="1">
      <c r="A340" s="116">
        <v>18</v>
      </c>
      <c r="B340" s="117" t="s">
        <v>144</v>
      </c>
      <c r="C340" s="118" t="s">
        <v>366</v>
      </c>
      <c r="D340" s="119" t="s">
        <v>14</v>
      </c>
      <c r="E340" s="120">
        <f>E260*1.6</f>
        <v>74.598079999999996</v>
      </c>
      <c r="F340" s="121">
        <v>0</v>
      </c>
      <c r="G340" s="122">
        <f t="shared" si="90"/>
        <v>0</v>
      </c>
      <c r="H340" s="123">
        <f t="shared" si="85"/>
        <v>0</v>
      </c>
      <c r="I340" s="124">
        <f t="shared" si="86"/>
        <v>0</v>
      </c>
    </row>
    <row r="341" spans="1:9" ht="30" customHeight="1">
      <c r="A341" s="116">
        <v>41</v>
      </c>
      <c r="B341" s="117" t="s">
        <v>144</v>
      </c>
      <c r="C341" s="118" t="s">
        <v>367</v>
      </c>
      <c r="D341" s="119" t="s">
        <v>14</v>
      </c>
      <c r="E341" s="120">
        <f>E261*1.6</f>
        <v>1.3559999999999999</v>
      </c>
      <c r="F341" s="121">
        <v>0</v>
      </c>
      <c r="G341" s="122">
        <f t="shared" si="90"/>
        <v>0</v>
      </c>
      <c r="H341" s="123">
        <f t="shared" si="85"/>
        <v>0</v>
      </c>
      <c r="I341" s="124">
        <f t="shared" si="86"/>
        <v>0</v>
      </c>
    </row>
    <row r="342" spans="1:9" ht="30" customHeight="1">
      <c r="A342" s="116">
        <v>55</v>
      </c>
      <c r="B342" s="117" t="s">
        <v>144</v>
      </c>
      <c r="C342" s="118" t="s">
        <v>368</v>
      </c>
      <c r="D342" s="119" t="s">
        <v>14</v>
      </c>
      <c r="E342" s="120">
        <f>E331</f>
        <v>1.88</v>
      </c>
      <c r="F342" s="121">
        <v>0</v>
      </c>
      <c r="G342" s="122">
        <f t="shared" si="90"/>
        <v>0</v>
      </c>
      <c r="H342" s="123">
        <f t="shared" si="85"/>
        <v>0</v>
      </c>
      <c r="I342" s="124">
        <f t="shared" si="86"/>
        <v>0</v>
      </c>
    </row>
    <row r="343" spans="1:9" ht="12.75" customHeight="1">
      <c r="A343" s="125"/>
      <c r="B343" s="126" t="s">
        <v>128</v>
      </c>
      <c r="C343" s="127" t="s">
        <v>129</v>
      </c>
      <c r="D343" s="128"/>
      <c r="E343" s="129"/>
      <c r="F343" s="130"/>
      <c r="G343" s="131">
        <f>SUM(G327:G342)</f>
        <v>0</v>
      </c>
      <c r="H343" s="131">
        <f t="shared" si="85"/>
        <v>0</v>
      </c>
      <c r="I343" s="132">
        <f t="shared" si="86"/>
        <v>0</v>
      </c>
    </row>
    <row r="344" spans="1:9" ht="12.75" customHeight="1">
      <c r="A344" s="133"/>
      <c r="B344" s="134"/>
      <c r="C344" s="135"/>
      <c r="D344" s="134"/>
      <c r="E344" s="136"/>
      <c r="F344" s="137"/>
      <c r="G344" s="138"/>
      <c r="H344" s="123"/>
      <c r="I344" s="124"/>
    </row>
    <row r="345" spans="1:9" ht="12.75" customHeight="1">
      <c r="A345" s="139"/>
      <c r="B345" s="140" t="s">
        <v>68</v>
      </c>
      <c r="C345" s="141" t="s">
        <v>69</v>
      </c>
      <c r="D345" s="142"/>
      <c r="E345" s="143"/>
      <c r="F345" s="144"/>
      <c r="G345" s="145"/>
      <c r="H345" s="123"/>
      <c r="I345" s="124"/>
    </row>
    <row r="346" spans="1:9" ht="30" customHeight="1">
      <c r="A346" s="116">
        <v>59</v>
      </c>
      <c r="B346" s="117" t="s">
        <v>272</v>
      </c>
      <c r="C346" s="118" t="s">
        <v>273</v>
      </c>
      <c r="D346" s="119" t="s">
        <v>14</v>
      </c>
      <c r="E346" s="120">
        <f>(E287*6.68)/1000</f>
        <v>0.22856555200000001</v>
      </c>
      <c r="F346" s="121">
        <v>0</v>
      </c>
      <c r="G346" s="122">
        <f>ROUND((E346*F346),2)</f>
        <v>0</v>
      </c>
      <c r="H346" s="123">
        <f t="shared" si="85"/>
        <v>0</v>
      </c>
      <c r="I346" s="124">
        <f t="shared" si="86"/>
        <v>0</v>
      </c>
    </row>
    <row r="347" spans="1:9" ht="30" customHeight="1">
      <c r="A347" s="116">
        <v>58</v>
      </c>
      <c r="B347" s="117" t="s">
        <v>369</v>
      </c>
      <c r="C347" s="118" t="s">
        <v>370</v>
      </c>
      <c r="D347" s="119" t="s">
        <v>14</v>
      </c>
      <c r="E347" s="120">
        <f>(E312*73.5)/1000+(E304*6.5)/1000</f>
        <v>2.6809059999999998</v>
      </c>
      <c r="F347" s="121">
        <v>0</v>
      </c>
      <c r="G347" s="122">
        <f>ROUND((E347*F347),2)</f>
        <v>0</v>
      </c>
      <c r="H347" s="123">
        <f t="shared" si="85"/>
        <v>0</v>
      </c>
      <c r="I347" s="124">
        <f t="shared" si="86"/>
        <v>0</v>
      </c>
    </row>
    <row r="348" spans="1:9" ht="30" customHeight="1">
      <c r="A348" s="116">
        <v>57</v>
      </c>
      <c r="B348" s="117" t="s">
        <v>371</v>
      </c>
      <c r="C348" s="118" t="s">
        <v>372</v>
      </c>
      <c r="D348" s="119" t="s">
        <v>14</v>
      </c>
      <c r="E348" s="120">
        <v>3.5000000000000003E-2</v>
      </c>
      <c r="F348" s="121">
        <v>0</v>
      </c>
      <c r="G348" s="122">
        <f>ROUND((E348*F348),2)</f>
        <v>0</v>
      </c>
      <c r="H348" s="123">
        <f t="shared" si="85"/>
        <v>0</v>
      </c>
      <c r="I348" s="124">
        <f t="shared" si="86"/>
        <v>0</v>
      </c>
    </row>
    <row r="349" spans="1:9" ht="12.75" customHeight="1">
      <c r="A349" s="146"/>
      <c r="B349" s="147" t="s">
        <v>68</v>
      </c>
      <c r="C349" s="148" t="s">
        <v>69</v>
      </c>
      <c r="D349" s="149"/>
      <c r="E349" s="150"/>
      <c r="F349" s="151"/>
      <c r="G349" s="152">
        <f>SUM(G346:G348)</f>
        <v>0</v>
      </c>
      <c r="H349" s="152">
        <f t="shared" si="85"/>
        <v>0</v>
      </c>
      <c r="I349" s="153">
        <f t="shared" si="86"/>
        <v>0</v>
      </c>
    </row>
    <row r="350" spans="1:9" ht="12.75" customHeight="1">
      <c r="A350" s="154"/>
      <c r="B350" s="155"/>
      <c r="C350" s="156"/>
      <c r="D350" s="154"/>
      <c r="E350" s="157"/>
      <c r="F350" s="158"/>
      <c r="G350" s="159"/>
      <c r="H350" s="160"/>
      <c r="I350" s="160"/>
    </row>
    <row r="351" spans="1:9" ht="28.5" customHeight="1">
      <c r="A351" s="314" t="s">
        <v>1</v>
      </c>
      <c r="B351" s="315"/>
      <c r="C351" s="102" t="s">
        <v>424</v>
      </c>
      <c r="D351" s="103"/>
      <c r="E351" s="104"/>
      <c r="F351" s="105"/>
      <c r="G351" s="106">
        <f>G365+G369+G378+G374+G387+G393+G397+G402+G411+G415+G425+G431</f>
        <v>0</v>
      </c>
      <c r="H351" s="106">
        <f>H365+H369+H378+H374+H387+H393+H397+H402+H411+H415+H425+H431</f>
        <v>0</v>
      </c>
      <c r="I351" s="106">
        <f>I365+I369+I378+I374+I387+I393+I397+I402+I411+I415+I425+I431</f>
        <v>0</v>
      </c>
    </row>
    <row r="352" spans="1:9" ht="12.75" customHeight="1">
      <c r="A352" s="139"/>
      <c r="B352" s="140" t="s">
        <v>7</v>
      </c>
      <c r="C352" s="141" t="s">
        <v>67</v>
      </c>
      <c r="D352" s="142"/>
      <c r="E352" s="143"/>
      <c r="F352" s="144"/>
      <c r="G352" s="145"/>
      <c r="H352" s="123"/>
      <c r="I352" s="124"/>
    </row>
    <row r="353" spans="1:9" ht="30" customHeight="1">
      <c r="A353" s="116">
        <v>2</v>
      </c>
      <c r="B353" s="117" t="s">
        <v>283</v>
      </c>
      <c r="C353" s="118" t="s">
        <v>374</v>
      </c>
      <c r="D353" s="119" t="s">
        <v>16</v>
      </c>
      <c r="E353" s="120">
        <v>16.95</v>
      </c>
      <c r="F353" s="121">
        <v>0</v>
      </c>
      <c r="G353" s="122">
        <f t="shared" ref="G353:G364" si="91">ROUND((E353*F353),2)</f>
        <v>0</v>
      </c>
      <c r="H353" s="123">
        <f t="shared" si="85"/>
        <v>0</v>
      </c>
      <c r="I353" s="124">
        <f t="shared" si="86"/>
        <v>0</v>
      </c>
    </row>
    <row r="354" spans="1:9" ht="30" customHeight="1">
      <c r="A354" s="116">
        <v>38</v>
      </c>
      <c r="B354" s="117" t="s">
        <v>285</v>
      </c>
      <c r="C354" s="118" t="s">
        <v>286</v>
      </c>
      <c r="D354" s="119" t="s">
        <v>79</v>
      </c>
      <c r="E354" s="120">
        <v>3.75725</v>
      </c>
      <c r="F354" s="121">
        <v>0</v>
      </c>
      <c r="G354" s="122">
        <f t="shared" si="91"/>
        <v>0</v>
      </c>
      <c r="H354" s="123">
        <f t="shared" si="85"/>
        <v>0</v>
      </c>
      <c r="I354" s="124">
        <f t="shared" si="86"/>
        <v>0</v>
      </c>
    </row>
    <row r="355" spans="1:9" ht="30" customHeight="1">
      <c r="A355" s="116">
        <v>7</v>
      </c>
      <c r="B355" s="117" t="s">
        <v>287</v>
      </c>
      <c r="C355" s="118" t="s">
        <v>854</v>
      </c>
      <c r="D355" s="119" t="s">
        <v>79</v>
      </c>
      <c r="E355" s="120">
        <v>18</v>
      </c>
      <c r="F355" s="121">
        <v>0</v>
      </c>
      <c r="G355" s="122">
        <f t="shared" si="91"/>
        <v>0</v>
      </c>
      <c r="H355" s="123">
        <f t="shared" si="85"/>
        <v>0</v>
      </c>
      <c r="I355" s="124">
        <f t="shared" si="86"/>
        <v>0</v>
      </c>
    </row>
    <row r="356" spans="1:9" ht="30" customHeight="1">
      <c r="A356" s="116">
        <v>20</v>
      </c>
      <c r="B356" s="117" t="s">
        <v>289</v>
      </c>
      <c r="C356" s="118" t="s">
        <v>290</v>
      </c>
      <c r="D356" s="119" t="s">
        <v>79</v>
      </c>
      <c r="E356" s="120">
        <v>15.254999999999999</v>
      </c>
      <c r="F356" s="121">
        <v>0</v>
      </c>
      <c r="G356" s="122">
        <f t="shared" si="91"/>
        <v>0</v>
      </c>
      <c r="H356" s="123">
        <f t="shared" si="85"/>
        <v>0</v>
      </c>
      <c r="I356" s="124">
        <f t="shared" si="86"/>
        <v>0</v>
      </c>
    </row>
    <row r="357" spans="1:9" ht="30" customHeight="1">
      <c r="A357" s="116">
        <v>49</v>
      </c>
      <c r="B357" s="117" t="s">
        <v>289</v>
      </c>
      <c r="C357" s="118" t="s">
        <v>375</v>
      </c>
      <c r="D357" s="119" t="s">
        <v>79</v>
      </c>
      <c r="E357" s="120">
        <v>1.3311399999999998</v>
      </c>
      <c r="F357" s="121">
        <v>0</v>
      </c>
      <c r="G357" s="122">
        <f t="shared" si="91"/>
        <v>0</v>
      </c>
      <c r="H357" s="123">
        <f t="shared" si="85"/>
        <v>0</v>
      </c>
      <c r="I357" s="124">
        <f t="shared" si="86"/>
        <v>0</v>
      </c>
    </row>
    <row r="358" spans="1:9" ht="30" customHeight="1">
      <c r="A358" s="116">
        <v>8</v>
      </c>
      <c r="B358" s="117" t="s">
        <v>292</v>
      </c>
      <c r="C358" s="118" t="s">
        <v>376</v>
      </c>
      <c r="D358" s="119" t="s">
        <v>79</v>
      </c>
      <c r="E358" s="120">
        <v>15.254999999999999</v>
      </c>
      <c r="F358" s="121">
        <v>0</v>
      </c>
      <c r="G358" s="122">
        <f t="shared" si="91"/>
        <v>0</v>
      </c>
      <c r="H358" s="123">
        <f t="shared" si="85"/>
        <v>0</v>
      </c>
      <c r="I358" s="124">
        <f t="shared" si="86"/>
        <v>0</v>
      </c>
    </row>
    <row r="359" spans="1:9" ht="30" customHeight="1">
      <c r="A359" s="116">
        <v>48</v>
      </c>
      <c r="B359" s="117" t="s">
        <v>292</v>
      </c>
      <c r="C359" s="118" t="s">
        <v>377</v>
      </c>
      <c r="D359" s="119" t="s">
        <v>79</v>
      </c>
      <c r="E359" s="120">
        <v>1.3311399999999998</v>
      </c>
      <c r="F359" s="121">
        <v>0</v>
      </c>
      <c r="G359" s="122">
        <f t="shared" si="91"/>
        <v>0</v>
      </c>
      <c r="H359" s="123">
        <f t="shared" si="85"/>
        <v>0</v>
      </c>
      <c r="I359" s="124">
        <f t="shared" si="86"/>
        <v>0</v>
      </c>
    </row>
    <row r="360" spans="1:9" ht="30" customHeight="1">
      <c r="A360" s="116">
        <v>47</v>
      </c>
      <c r="B360" s="117" t="s">
        <v>378</v>
      </c>
      <c r="C360" s="118" t="s">
        <v>527</v>
      </c>
      <c r="D360" s="119" t="s">
        <v>79</v>
      </c>
      <c r="E360" s="120">
        <v>2.4826099999999998</v>
      </c>
      <c r="F360" s="121">
        <v>0</v>
      </c>
      <c r="G360" s="122">
        <f t="shared" si="91"/>
        <v>0</v>
      </c>
      <c r="H360" s="123">
        <f t="shared" si="85"/>
        <v>0</v>
      </c>
      <c r="I360" s="124">
        <f t="shared" si="86"/>
        <v>0</v>
      </c>
    </row>
    <row r="361" spans="1:9" ht="45" customHeight="1">
      <c r="A361" s="116">
        <v>26</v>
      </c>
      <c r="B361" s="117">
        <v>175101101</v>
      </c>
      <c r="C361" s="118" t="s">
        <v>296</v>
      </c>
      <c r="D361" s="119" t="s">
        <v>79</v>
      </c>
      <c r="E361" s="120">
        <v>3.3899999999999997</v>
      </c>
      <c r="F361" s="121">
        <v>0</v>
      </c>
      <c r="G361" s="122">
        <f t="shared" si="91"/>
        <v>0</v>
      </c>
      <c r="H361" s="123">
        <f t="shared" ref="H361:H430" si="92">G361*1.21-G361</f>
        <v>0</v>
      </c>
      <c r="I361" s="124">
        <f t="shared" ref="I361:I430" si="93">G361*1.21</f>
        <v>0</v>
      </c>
    </row>
    <row r="362" spans="1:9" ht="45" customHeight="1">
      <c r="A362" s="116">
        <v>27</v>
      </c>
      <c r="B362" s="117" t="s">
        <v>295</v>
      </c>
      <c r="C362" s="118" t="s">
        <v>528</v>
      </c>
      <c r="D362" s="119" t="s">
        <v>79</v>
      </c>
      <c r="E362" s="120">
        <v>13.559999999999999</v>
      </c>
      <c r="F362" s="121">
        <v>0</v>
      </c>
      <c r="G362" s="122">
        <f t="shared" si="91"/>
        <v>0</v>
      </c>
      <c r="H362" s="123">
        <f t="shared" si="92"/>
        <v>0</v>
      </c>
      <c r="I362" s="124">
        <f t="shared" si="93"/>
        <v>0</v>
      </c>
    </row>
    <row r="363" spans="1:9" ht="45" customHeight="1">
      <c r="A363" s="116">
        <v>22</v>
      </c>
      <c r="B363" s="117" t="s">
        <v>298</v>
      </c>
      <c r="C363" s="118" t="s">
        <v>379</v>
      </c>
      <c r="D363" s="119" t="s">
        <v>16</v>
      </c>
      <c r="E363" s="120">
        <v>16.95</v>
      </c>
      <c r="F363" s="121">
        <v>0</v>
      </c>
      <c r="G363" s="122">
        <f t="shared" si="91"/>
        <v>0</v>
      </c>
      <c r="H363" s="123">
        <f t="shared" si="92"/>
        <v>0</v>
      </c>
      <c r="I363" s="124">
        <f t="shared" si="93"/>
        <v>0</v>
      </c>
    </row>
    <row r="364" spans="1:9" ht="30" customHeight="1">
      <c r="A364" s="116">
        <v>39</v>
      </c>
      <c r="B364" s="117" t="s">
        <v>298</v>
      </c>
      <c r="C364" s="118" t="s">
        <v>380</v>
      </c>
      <c r="D364" s="119" t="s">
        <v>16</v>
      </c>
      <c r="E364" s="120">
        <v>2.5424999999999995</v>
      </c>
      <c r="F364" s="121">
        <v>0</v>
      </c>
      <c r="G364" s="122">
        <f t="shared" si="91"/>
        <v>0</v>
      </c>
      <c r="H364" s="123">
        <f t="shared" si="92"/>
        <v>0</v>
      </c>
      <c r="I364" s="124">
        <f t="shared" si="93"/>
        <v>0</v>
      </c>
    </row>
    <row r="365" spans="1:9" ht="12.75" customHeight="1">
      <c r="A365" s="125"/>
      <c r="B365" s="126" t="s">
        <v>7</v>
      </c>
      <c r="C365" s="127" t="s">
        <v>67</v>
      </c>
      <c r="D365" s="128"/>
      <c r="E365" s="129"/>
      <c r="F365" s="130"/>
      <c r="G365" s="131">
        <f>SUM(G353:G364)</f>
        <v>0</v>
      </c>
      <c r="H365" s="131">
        <f t="shared" si="92"/>
        <v>0</v>
      </c>
      <c r="I365" s="132">
        <f t="shared" si="93"/>
        <v>0</v>
      </c>
    </row>
    <row r="366" spans="1:9" ht="12.75" customHeight="1">
      <c r="A366" s="133"/>
      <c r="B366" s="134"/>
      <c r="C366" s="135"/>
      <c r="D366" s="134"/>
      <c r="E366" s="136"/>
      <c r="F366" s="137"/>
      <c r="G366" s="138"/>
      <c r="H366" s="123"/>
      <c r="I366" s="124"/>
    </row>
    <row r="367" spans="1:9" ht="12.75" customHeight="1">
      <c r="A367" s="139"/>
      <c r="B367" s="140" t="s">
        <v>9</v>
      </c>
      <c r="C367" s="141" t="s">
        <v>156</v>
      </c>
      <c r="D367" s="142"/>
      <c r="E367" s="143"/>
      <c r="F367" s="144"/>
      <c r="G367" s="145"/>
      <c r="H367" s="123"/>
      <c r="I367" s="124"/>
    </row>
    <row r="368" spans="1:9" ht="30" customHeight="1">
      <c r="A368" s="116">
        <v>41</v>
      </c>
      <c r="B368" s="117" t="s">
        <v>381</v>
      </c>
      <c r="C368" s="118" t="s">
        <v>382</v>
      </c>
      <c r="D368" s="119" t="s">
        <v>79</v>
      </c>
      <c r="E368" s="120">
        <v>0.25424999999999998</v>
      </c>
      <c r="F368" s="121">
        <v>0</v>
      </c>
      <c r="G368" s="122">
        <f>ROUND((E368*F368),2)</f>
        <v>0</v>
      </c>
      <c r="H368" s="123">
        <f t="shared" si="92"/>
        <v>0</v>
      </c>
      <c r="I368" s="124">
        <f t="shared" si="93"/>
        <v>0</v>
      </c>
    </row>
    <row r="369" spans="1:9" ht="12.75" customHeight="1">
      <c r="A369" s="125"/>
      <c r="B369" s="126" t="s">
        <v>9</v>
      </c>
      <c r="C369" s="127" t="s">
        <v>156</v>
      </c>
      <c r="D369" s="128"/>
      <c r="E369" s="129"/>
      <c r="F369" s="130"/>
      <c r="G369" s="131">
        <f>SUM(G368:G368)</f>
        <v>0</v>
      </c>
      <c r="H369" s="131">
        <f t="shared" si="92"/>
        <v>0</v>
      </c>
      <c r="I369" s="132">
        <f t="shared" si="93"/>
        <v>0</v>
      </c>
    </row>
    <row r="370" spans="1:9" ht="12.75" customHeight="1">
      <c r="A370" s="133"/>
      <c r="B370" s="134"/>
      <c r="C370" s="135"/>
      <c r="D370" s="134"/>
      <c r="E370" s="136"/>
      <c r="F370" s="137"/>
      <c r="G370" s="138"/>
      <c r="H370" s="123"/>
      <c r="I370" s="124"/>
    </row>
    <row r="371" spans="1:9" ht="12.75" customHeight="1">
      <c r="A371" s="139"/>
      <c r="B371" s="140" t="s">
        <v>11</v>
      </c>
      <c r="C371" s="141" t="s">
        <v>72</v>
      </c>
      <c r="D371" s="142"/>
      <c r="E371" s="143"/>
      <c r="F371" s="144"/>
      <c r="G371" s="145"/>
      <c r="H371" s="123"/>
      <c r="I371" s="124"/>
    </row>
    <row r="372" spans="1:9" ht="30" customHeight="1">
      <c r="A372" s="116">
        <v>23</v>
      </c>
      <c r="B372" s="117" t="s">
        <v>305</v>
      </c>
      <c r="C372" s="118" t="s">
        <v>383</v>
      </c>
      <c r="D372" s="119" t="s">
        <v>16</v>
      </c>
      <c r="E372" s="120">
        <v>16.95</v>
      </c>
      <c r="F372" s="121">
        <v>0</v>
      </c>
      <c r="G372" s="122">
        <f>ROUND((E372*F372),2)</f>
        <v>0</v>
      </c>
      <c r="H372" s="123">
        <f t="shared" si="92"/>
        <v>0</v>
      </c>
      <c r="I372" s="124">
        <f t="shared" si="93"/>
        <v>0</v>
      </c>
    </row>
    <row r="373" spans="1:9" ht="45" customHeight="1">
      <c r="A373" s="116">
        <v>28</v>
      </c>
      <c r="B373" s="117" t="s">
        <v>309</v>
      </c>
      <c r="C373" s="118" t="s">
        <v>384</v>
      </c>
      <c r="D373" s="119" t="s">
        <v>16</v>
      </c>
      <c r="E373" s="120">
        <v>33.9</v>
      </c>
      <c r="F373" s="121">
        <v>0</v>
      </c>
      <c r="G373" s="122">
        <f>ROUND((E373*F373),2)</f>
        <v>0</v>
      </c>
      <c r="H373" s="123">
        <f t="shared" si="92"/>
        <v>0</v>
      </c>
      <c r="I373" s="124">
        <f t="shared" si="93"/>
        <v>0</v>
      </c>
    </row>
    <row r="374" spans="1:9" ht="12.75" customHeight="1">
      <c r="A374" s="125"/>
      <c r="B374" s="126" t="s">
        <v>11</v>
      </c>
      <c r="C374" s="127" t="s">
        <v>72</v>
      </c>
      <c r="D374" s="128"/>
      <c r="E374" s="129"/>
      <c r="F374" s="130"/>
      <c r="G374" s="131">
        <f>SUM(G372:G373)</f>
        <v>0</v>
      </c>
      <c r="H374" s="131">
        <f t="shared" si="92"/>
        <v>0</v>
      </c>
      <c r="I374" s="132">
        <f t="shared" si="93"/>
        <v>0</v>
      </c>
    </row>
    <row r="375" spans="1:9" ht="12.75" customHeight="1">
      <c r="A375" s="133"/>
      <c r="B375" s="134"/>
      <c r="C375" s="135"/>
      <c r="D375" s="134"/>
      <c r="E375" s="136"/>
      <c r="F375" s="137"/>
      <c r="G375" s="138"/>
      <c r="H375" s="123"/>
      <c r="I375" s="124"/>
    </row>
    <row r="376" spans="1:9" ht="12.75" customHeight="1">
      <c r="A376" s="139"/>
      <c r="B376" s="140" t="s">
        <v>12</v>
      </c>
      <c r="C376" s="141" t="s">
        <v>171</v>
      </c>
      <c r="D376" s="142"/>
      <c r="E376" s="143"/>
      <c r="F376" s="144"/>
      <c r="G376" s="145"/>
      <c r="H376" s="123"/>
      <c r="I376" s="124"/>
    </row>
    <row r="377" spans="1:9" ht="30" customHeight="1">
      <c r="A377" s="116">
        <v>54</v>
      </c>
      <c r="B377" s="117" t="s">
        <v>312</v>
      </c>
      <c r="C377" s="118" t="s">
        <v>385</v>
      </c>
      <c r="D377" s="119" t="s">
        <v>16</v>
      </c>
      <c r="E377" s="120">
        <v>1.0056999999999998</v>
      </c>
      <c r="F377" s="121">
        <v>0</v>
      </c>
      <c r="G377" s="122">
        <f>ROUND((E377*F377),2)</f>
        <v>0</v>
      </c>
      <c r="H377" s="123">
        <f t="shared" si="92"/>
        <v>0</v>
      </c>
      <c r="I377" s="124">
        <f t="shared" si="93"/>
        <v>0</v>
      </c>
    </row>
    <row r="378" spans="1:9" ht="12.75" customHeight="1">
      <c r="A378" s="125"/>
      <c r="B378" s="126" t="s">
        <v>12</v>
      </c>
      <c r="C378" s="127" t="s">
        <v>171</v>
      </c>
      <c r="D378" s="128"/>
      <c r="E378" s="129"/>
      <c r="F378" s="130"/>
      <c r="G378" s="131">
        <f>SUM(G377:G377)</f>
        <v>0</v>
      </c>
      <c r="H378" s="131">
        <f t="shared" si="92"/>
        <v>0</v>
      </c>
      <c r="I378" s="132">
        <f t="shared" si="93"/>
        <v>0</v>
      </c>
    </row>
    <row r="379" spans="1:9" ht="12.75" customHeight="1">
      <c r="A379" s="133"/>
      <c r="B379" s="134"/>
      <c r="C379" s="135"/>
      <c r="D379" s="134"/>
      <c r="E379" s="136"/>
      <c r="F379" s="137"/>
      <c r="G379" s="138"/>
      <c r="H379" s="123"/>
      <c r="I379" s="124"/>
    </row>
    <row r="380" spans="1:9" ht="12.75" customHeight="1">
      <c r="A380" s="139"/>
      <c r="B380" s="140" t="s">
        <v>386</v>
      </c>
      <c r="C380" s="141" t="s">
        <v>387</v>
      </c>
      <c r="D380" s="142"/>
      <c r="E380" s="143"/>
      <c r="F380" s="144"/>
      <c r="G380" s="145"/>
      <c r="H380" s="123"/>
      <c r="I380" s="124"/>
    </row>
    <row r="381" spans="1:9" ht="30" customHeight="1">
      <c r="A381" s="116">
        <v>55</v>
      </c>
      <c r="B381" s="117" t="s">
        <v>388</v>
      </c>
      <c r="C381" s="118" t="s">
        <v>557</v>
      </c>
      <c r="D381" s="119" t="s">
        <v>93</v>
      </c>
      <c r="E381" s="120">
        <v>10.542899999999999</v>
      </c>
      <c r="F381" s="121">
        <v>0</v>
      </c>
      <c r="G381" s="122">
        <f t="shared" ref="G381:G386" si="94">ROUND((E381*F381),2)</f>
        <v>0</v>
      </c>
      <c r="H381" s="123">
        <f t="shared" si="92"/>
        <v>0</v>
      </c>
      <c r="I381" s="124">
        <f t="shared" si="93"/>
        <v>0</v>
      </c>
    </row>
    <row r="382" spans="1:9" ht="30" customHeight="1">
      <c r="A382" s="116">
        <v>125</v>
      </c>
      <c r="B382" s="117">
        <v>722174004</v>
      </c>
      <c r="C382" s="118" t="s">
        <v>558</v>
      </c>
      <c r="D382" s="119" t="s">
        <v>93</v>
      </c>
      <c r="E382" s="120">
        <v>32.2502</v>
      </c>
      <c r="F382" s="121">
        <v>0</v>
      </c>
      <c r="G382" s="122">
        <f t="shared" si="94"/>
        <v>0</v>
      </c>
      <c r="H382" s="123">
        <f t="shared" ref="H382" si="95">G382*1.21-G382</f>
        <v>0</v>
      </c>
      <c r="I382" s="124">
        <f t="shared" ref="I382" si="96">G382*1.21</f>
        <v>0</v>
      </c>
    </row>
    <row r="383" spans="1:9" ht="30" customHeight="1">
      <c r="A383" s="116">
        <v>25</v>
      </c>
      <c r="B383" s="117" t="s">
        <v>389</v>
      </c>
      <c r="C383" s="118" t="s">
        <v>556</v>
      </c>
      <c r="D383" s="119" t="s">
        <v>93</v>
      </c>
      <c r="E383" s="120">
        <v>33.9</v>
      </c>
      <c r="F383" s="121">
        <v>0</v>
      </c>
      <c r="G383" s="122">
        <f t="shared" si="94"/>
        <v>0</v>
      </c>
      <c r="H383" s="123">
        <f t="shared" si="92"/>
        <v>0</v>
      </c>
      <c r="I383" s="124">
        <f t="shared" si="93"/>
        <v>0</v>
      </c>
    </row>
    <row r="384" spans="1:9" ht="45" customHeight="1">
      <c r="A384" s="116">
        <v>56</v>
      </c>
      <c r="B384" s="117" t="s">
        <v>390</v>
      </c>
      <c r="C384" s="118" t="s">
        <v>391</v>
      </c>
      <c r="D384" s="119" t="s">
        <v>93</v>
      </c>
      <c r="E384" s="120">
        <v>42.793099999999995</v>
      </c>
      <c r="F384" s="121">
        <v>0</v>
      </c>
      <c r="G384" s="122">
        <f t="shared" si="94"/>
        <v>0</v>
      </c>
      <c r="H384" s="123">
        <f t="shared" si="92"/>
        <v>0</v>
      </c>
      <c r="I384" s="124">
        <f t="shared" si="93"/>
        <v>0</v>
      </c>
    </row>
    <row r="385" spans="1:9" ht="45" customHeight="1">
      <c r="A385" s="116">
        <v>53</v>
      </c>
      <c r="B385" s="117" t="s">
        <v>392</v>
      </c>
      <c r="C385" s="118" t="s">
        <v>393</v>
      </c>
      <c r="D385" s="119" t="s">
        <v>96</v>
      </c>
      <c r="E385" s="120">
        <v>2</v>
      </c>
      <c r="F385" s="121">
        <v>0</v>
      </c>
      <c r="G385" s="122">
        <f t="shared" si="94"/>
        <v>0</v>
      </c>
      <c r="H385" s="123">
        <f t="shared" si="92"/>
        <v>0</v>
      </c>
      <c r="I385" s="124">
        <f t="shared" si="93"/>
        <v>0</v>
      </c>
    </row>
    <row r="386" spans="1:9" ht="45" customHeight="1">
      <c r="A386" s="116">
        <v>52</v>
      </c>
      <c r="B386" s="117" t="s">
        <v>394</v>
      </c>
      <c r="C386" s="118" t="s">
        <v>525</v>
      </c>
      <c r="D386" s="119" t="s">
        <v>96</v>
      </c>
      <c r="E386" s="120">
        <v>1</v>
      </c>
      <c r="F386" s="121">
        <v>0</v>
      </c>
      <c r="G386" s="122">
        <f t="shared" si="94"/>
        <v>0</v>
      </c>
      <c r="H386" s="123">
        <f t="shared" si="92"/>
        <v>0</v>
      </c>
      <c r="I386" s="124">
        <f t="shared" si="93"/>
        <v>0</v>
      </c>
    </row>
    <row r="387" spans="1:9" ht="12.75" customHeight="1">
      <c r="A387" s="125"/>
      <c r="B387" s="126" t="s">
        <v>386</v>
      </c>
      <c r="C387" s="127" t="s">
        <v>387</v>
      </c>
      <c r="D387" s="128"/>
      <c r="E387" s="129"/>
      <c r="F387" s="130"/>
      <c r="G387" s="131">
        <f>SUM(G381:G386)</f>
        <v>0</v>
      </c>
      <c r="H387" s="131">
        <f t="shared" si="92"/>
        <v>0</v>
      </c>
      <c r="I387" s="132">
        <f t="shared" si="93"/>
        <v>0</v>
      </c>
    </row>
    <row r="388" spans="1:9" ht="12.75" customHeight="1">
      <c r="A388" s="133"/>
      <c r="B388" s="134"/>
      <c r="C388" s="135"/>
      <c r="D388" s="134"/>
      <c r="E388" s="136"/>
      <c r="F388" s="137"/>
      <c r="G388" s="138"/>
      <c r="H388" s="123"/>
      <c r="I388" s="124"/>
    </row>
    <row r="389" spans="1:9" ht="12.75" customHeight="1">
      <c r="A389" s="139"/>
      <c r="B389" s="140" t="s">
        <v>80</v>
      </c>
      <c r="C389" s="141" t="s">
        <v>81</v>
      </c>
      <c r="D389" s="142"/>
      <c r="E389" s="143"/>
      <c r="F389" s="144"/>
      <c r="G389" s="145"/>
      <c r="H389" s="123"/>
      <c r="I389" s="124"/>
    </row>
    <row r="390" spans="1:9" ht="30" customHeight="1">
      <c r="A390" s="116">
        <v>58</v>
      </c>
      <c r="B390" s="117" t="s">
        <v>395</v>
      </c>
      <c r="C390" s="118" t="s">
        <v>396</v>
      </c>
      <c r="D390" s="119" t="s">
        <v>96</v>
      </c>
      <c r="E390" s="120">
        <v>1</v>
      </c>
      <c r="F390" s="121">
        <v>0</v>
      </c>
      <c r="G390" s="122">
        <f>ROUND((E390*F390),2)</f>
        <v>0</v>
      </c>
      <c r="H390" s="123">
        <f t="shared" si="92"/>
        <v>0</v>
      </c>
      <c r="I390" s="124">
        <f t="shared" si="93"/>
        <v>0</v>
      </c>
    </row>
    <row r="391" spans="1:9" ht="30" customHeight="1">
      <c r="A391" s="116">
        <v>59</v>
      </c>
      <c r="B391" s="117" t="s">
        <v>397</v>
      </c>
      <c r="C391" s="118" t="s">
        <v>398</v>
      </c>
      <c r="D391" s="119" t="s">
        <v>96</v>
      </c>
      <c r="E391" s="120">
        <v>1</v>
      </c>
      <c r="F391" s="121">
        <v>0</v>
      </c>
      <c r="G391" s="122">
        <f>ROUND((E391*F391),2)</f>
        <v>0</v>
      </c>
      <c r="H391" s="123">
        <f t="shared" si="92"/>
        <v>0</v>
      </c>
      <c r="I391" s="124">
        <f t="shared" si="93"/>
        <v>0</v>
      </c>
    </row>
    <row r="392" spans="1:9" ht="30" customHeight="1">
      <c r="A392" s="116">
        <v>57</v>
      </c>
      <c r="B392" s="117" t="s">
        <v>399</v>
      </c>
      <c r="C392" s="118" t="s">
        <v>833</v>
      </c>
      <c r="D392" s="119" t="s">
        <v>96</v>
      </c>
      <c r="E392" s="120">
        <v>2</v>
      </c>
      <c r="F392" s="121">
        <v>0</v>
      </c>
      <c r="G392" s="122">
        <f>ROUND((E392*F392),2)</f>
        <v>0</v>
      </c>
      <c r="H392" s="123">
        <f t="shared" si="92"/>
        <v>0</v>
      </c>
      <c r="I392" s="124">
        <f t="shared" si="93"/>
        <v>0</v>
      </c>
    </row>
    <row r="393" spans="1:9" ht="12.75" customHeight="1">
      <c r="A393" s="125"/>
      <c r="B393" s="126" t="s">
        <v>80</v>
      </c>
      <c r="C393" s="127" t="s">
        <v>81</v>
      </c>
      <c r="D393" s="128"/>
      <c r="E393" s="129"/>
      <c r="F393" s="130"/>
      <c r="G393" s="131">
        <f>SUM(G390:G392)</f>
        <v>0</v>
      </c>
      <c r="H393" s="131">
        <f t="shared" si="92"/>
        <v>0</v>
      </c>
      <c r="I393" s="132">
        <f t="shared" si="93"/>
        <v>0</v>
      </c>
    </row>
    <row r="394" spans="1:9" ht="12.75" customHeight="1">
      <c r="A394" s="133"/>
      <c r="B394" s="134"/>
      <c r="C394" s="135"/>
      <c r="D394" s="134"/>
      <c r="E394" s="136"/>
      <c r="F394" s="137"/>
      <c r="G394" s="138"/>
      <c r="H394" s="123"/>
      <c r="I394" s="124"/>
    </row>
    <row r="395" spans="1:9" ht="12.75" customHeight="1">
      <c r="A395" s="139"/>
      <c r="B395" s="140" t="s">
        <v>400</v>
      </c>
      <c r="C395" s="141" t="s">
        <v>401</v>
      </c>
      <c r="D395" s="142"/>
      <c r="E395" s="143"/>
      <c r="F395" s="144"/>
      <c r="G395" s="145"/>
      <c r="H395" s="123"/>
      <c r="I395" s="124"/>
    </row>
    <row r="396" spans="1:9" ht="30" customHeight="1">
      <c r="A396" s="116">
        <v>51</v>
      </c>
      <c r="B396" s="117">
        <v>733391925</v>
      </c>
      <c r="C396" s="118" t="s">
        <v>596</v>
      </c>
      <c r="D396" s="119" t="s">
        <v>96</v>
      </c>
      <c r="E396" s="120">
        <v>1</v>
      </c>
      <c r="F396" s="121">
        <v>0</v>
      </c>
      <c r="G396" s="122">
        <f>ROUND((E396*F396),2)</f>
        <v>0</v>
      </c>
      <c r="H396" s="123">
        <f t="shared" si="92"/>
        <v>0</v>
      </c>
      <c r="I396" s="124">
        <f t="shared" si="93"/>
        <v>0</v>
      </c>
    </row>
    <row r="397" spans="1:9" ht="12.75" customHeight="1">
      <c r="A397" s="125"/>
      <c r="B397" s="126" t="s">
        <v>400</v>
      </c>
      <c r="C397" s="127" t="s">
        <v>401</v>
      </c>
      <c r="D397" s="128"/>
      <c r="E397" s="129"/>
      <c r="F397" s="130"/>
      <c r="G397" s="131">
        <f>SUM(G396:G396)</f>
        <v>0</v>
      </c>
      <c r="H397" s="131">
        <f t="shared" si="92"/>
        <v>0</v>
      </c>
      <c r="I397" s="132">
        <f t="shared" si="93"/>
        <v>0</v>
      </c>
    </row>
    <row r="398" spans="1:9" ht="12" customHeight="1">
      <c r="A398" s="133"/>
      <c r="B398" s="134"/>
      <c r="C398" s="135"/>
      <c r="D398" s="134"/>
      <c r="E398" s="136"/>
      <c r="F398" s="137"/>
      <c r="G398" s="138"/>
      <c r="H398" s="123"/>
      <c r="I398" s="124"/>
    </row>
    <row r="399" spans="1:9" ht="12" customHeight="1">
      <c r="A399" s="133"/>
      <c r="B399" s="140">
        <v>766</v>
      </c>
      <c r="C399" s="141" t="s">
        <v>532</v>
      </c>
      <c r="D399" s="134"/>
      <c r="E399" s="136"/>
      <c r="F399" s="137"/>
      <c r="G399" s="138"/>
      <c r="H399" s="123"/>
      <c r="I399" s="124"/>
    </row>
    <row r="400" spans="1:9" ht="30" customHeight="1">
      <c r="A400" s="116">
        <v>126</v>
      </c>
      <c r="B400" s="117">
        <v>766495100</v>
      </c>
      <c r="C400" s="118" t="s">
        <v>533</v>
      </c>
      <c r="D400" s="119" t="s">
        <v>534</v>
      </c>
      <c r="E400" s="120">
        <v>0.09</v>
      </c>
      <c r="F400" s="121">
        <v>0</v>
      </c>
      <c r="G400" s="122">
        <f>ROUND((E400*F400),2)</f>
        <v>0</v>
      </c>
      <c r="H400" s="123">
        <f t="shared" ref="H400" si="97">G400*1.21-G400</f>
        <v>0</v>
      </c>
      <c r="I400" s="124">
        <f t="shared" ref="I400" si="98">G400*1.21</f>
        <v>0</v>
      </c>
    </row>
    <row r="401" spans="1:9" ht="30" customHeight="1">
      <c r="A401" s="116">
        <v>127</v>
      </c>
      <c r="B401" s="117">
        <v>725980123</v>
      </c>
      <c r="C401" s="118" t="s">
        <v>535</v>
      </c>
      <c r="D401" s="119" t="s">
        <v>536</v>
      </c>
      <c r="E401" s="120">
        <v>1</v>
      </c>
      <c r="F401" s="121">
        <v>0</v>
      </c>
      <c r="G401" s="122">
        <f>ROUND((E401*F401),2)</f>
        <v>0</v>
      </c>
      <c r="H401" s="123">
        <f t="shared" ref="H401" si="99">G401*1.21-G401</f>
        <v>0</v>
      </c>
      <c r="I401" s="124">
        <f t="shared" ref="I401" si="100">G401*1.21</f>
        <v>0</v>
      </c>
    </row>
    <row r="402" spans="1:9" ht="12" customHeight="1">
      <c r="A402" s="125"/>
      <c r="B402" s="126">
        <v>766</v>
      </c>
      <c r="C402" s="127" t="s">
        <v>532</v>
      </c>
      <c r="D402" s="128"/>
      <c r="E402" s="129"/>
      <c r="F402" s="130"/>
      <c r="G402" s="131">
        <f>SUM(G400:G401)</f>
        <v>0</v>
      </c>
      <c r="H402" s="131">
        <f t="shared" ref="H402:I402" si="101">SUM(H400:H401)</f>
        <v>0</v>
      </c>
      <c r="I402" s="131">
        <f t="shared" si="101"/>
        <v>0</v>
      </c>
    </row>
    <row r="403" spans="1:9" ht="12" customHeight="1">
      <c r="A403" s="133"/>
      <c r="B403" s="134"/>
      <c r="C403" s="135"/>
      <c r="D403" s="134"/>
      <c r="E403" s="136"/>
      <c r="F403" s="137"/>
      <c r="G403" s="138"/>
      <c r="H403" s="123"/>
      <c r="I403" s="124"/>
    </row>
    <row r="404" spans="1:9" ht="12.75" customHeight="1">
      <c r="A404" s="139"/>
      <c r="B404" s="140" t="s">
        <v>326</v>
      </c>
      <c r="C404" s="141" t="s">
        <v>327</v>
      </c>
      <c r="D404" s="142"/>
      <c r="E404" s="143"/>
      <c r="F404" s="144"/>
      <c r="G404" s="145"/>
      <c r="H404" s="123"/>
      <c r="I404" s="124"/>
    </row>
    <row r="405" spans="1:9" ht="30" customHeight="1">
      <c r="A405" s="116">
        <v>24</v>
      </c>
      <c r="B405" s="117" t="s">
        <v>402</v>
      </c>
      <c r="C405" s="118" t="s">
        <v>403</v>
      </c>
      <c r="D405" s="119" t="s">
        <v>93</v>
      </c>
      <c r="E405" s="120">
        <v>33.9</v>
      </c>
      <c r="F405" s="121">
        <v>0</v>
      </c>
      <c r="G405" s="122">
        <f t="shared" ref="G405:G410" si="102">ROUND((E405*F405),2)</f>
        <v>0</v>
      </c>
      <c r="H405" s="123">
        <f t="shared" si="92"/>
        <v>0</v>
      </c>
      <c r="I405" s="124">
        <f t="shared" si="93"/>
        <v>0</v>
      </c>
    </row>
    <row r="406" spans="1:9" ht="30" customHeight="1">
      <c r="A406" s="116">
        <v>43</v>
      </c>
      <c r="B406" s="117" t="s">
        <v>404</v>
      </c>
      <c r="C406" s="118" t="s">
        <v>405</v>
      </c>
      <c r="D406" s="119" t="s">
        <v>96</v>
      </c>
      <c r="E406" s="120">
        <v>1</v>
      </c>
      <c r="F406" s="121">
        <v>0</v>
      </c>
      <c r="G406" s="122">
        <f t="shared" si="102"/>
        <v>0</v>
      </c>
      <c r="H406" s="123">
        <f t="shared" si="92"/>
        <v>0</v>
      </c>
      <c r="I406" s="124">
        <f t="shared" si="93"/>
        <v>0</v>
      </c>
    </row>
    <row r="407" spans="1:9" ht="30" customHeight="1">
      <c r="A407" s="116">
        <v>44</v>
      </c>
      <c r="B407" s="117" t="s">
        <v>406</v>
      </c>
      <c r="C407" s="118" t="s">
        <v>407</v>
      </c>
      <c r="D407" s="119" t="s">
        <v>96</v>
      </c>
      <c r="E407" s="120">
        <v>1</v>
      </c>
      <c r="F407" s="121">
        <v>0</v>
      </c>
      <c r="G407" s="122">
        <f t="shared" si="102"/>
        <v>0</v>
      </c>
      <c r="H407" s="123">
        <f t="shared" si="92"/>
        <v>0</v>
      </c>
      <c r="I407" s="124">
        <f t="shared" si="93"/>
        <v>0</v>
      </c>
    </row>
    <row r="408" spans="1:9" ht="30" customHeight="1">
      <c r="A408" s="116">
        <v>45</v>
      </c>
      <c r="B408" s="117" t="s">
        <v>408</v>
      </c>
      <c r="C408" s="118" t="s">
        <v>853</v>
      </c>
      <c r="D408" s="119" t="s">
        <v>96</v>
      </c>
      <c r="E408" s="120">
        <v>1</v>
      </c>
      <c r="F408" s="121">
        <v>0</v>
      </c>
      <c r="G408" s="122">
        <f t="shared" si="102"/>
        <v>0</v>
      </c>
      <c r="H408" s="123">
        <f t="shared" si="92"/>
        <v>0</v>
      </c>
      <c r="I408" s="124">
        <f t="shared" si="93"/>
        <v>0</v>
      </c>
    </row>
    <row r="409" spans="1:9" ht="30" customHeight="1">
      <c r="A409" s="116">
        <v>46</v>
      </c>
      <c r="B409" s="117" t="s">
        <v>409</v>
      </c>
      <c r="C409" s="118" t="s">
        <v>410</v>
      </c>
      <c r="D409" s="119" t="s">
        <v>96</v>
      </c>
      <c r="E409" s="120">
        <v>5</v>
      </c>
      <c r="F409" s="121">
        <v>0</v>
      </c>
      <c r="G409" s="122">
        <f t="shared" si="102"/>
        <v>0</v>
      </c>
      <c r="H409" s="123">
        <f t="shared" si="92"/>
        <v>0</v>
      </c>
      <c r="I409" s="124">
        <f t="shared" si="93"/>
        <v>0</v>
      </c>
    </row>
    <row r="410" spans="1:9" ht="30" customHeight="1">
      <c r="A410" s="116">
        <v>42</v>
      </c>
      <c r="B410" s="117" t="s">
        <v>411</v>
      </c>
      <c r="C410" s="118" t="s">
        <v>529</v>
      </c>
      <c r="D410" s="119" t="s">
        <v>96</v>
      </c>
      <c r="E410" s="120">
        <v>3</v>
      </c>
      <c r="F410" s="121">
        <v>0</v>
      </c>
      <c r="G410" s="122">
        <f t="shared" si="102"/>
        <v>0</v>
      </c>
      <c r="H410" s="123">
        <f t="shared" si="92"/>
        <v>0</v>
      </c>
      <c r="I410" s="124">
        <f t="shared" si="93"/>
        <v>0</v>
      </c>
    </row>
    <row r="411" spans="1:9" ht="12.75" customHeight="1">
      <c r="A411" s="125"/>
      <c r="B411" s="126" t="s">
        <v>326</v>
      </c>
      <c r="C411" s="127" t="s">
        <v>327</v>
      </c>
      <c r="D411" s="128"/>
      <c r="E411" s="129"/>
      <c r="F411" s="130"/>
      <c r="G411" s="131">
        <f>SUM(G405:G410)</f>
        <v>0</v>
      </c>
      <c r="H411" s="131">
        <f t="shared" si="92"/>
        <v>0</v>
      </c>
      <c r="I411" s="132">
        <f t="shared" si="93"/>
        <v>0</v>
      </c>
    </row>
    <row r="412" spans="1:9" ht="12.75" customHeight="1">
      <c r="A412" s="133"/>
      <c r="B412" s="134"/>
      <c r="C412" s="135"/>
      <c r="D412" s="134"/>
      <c r="E412" s="136"/>
      <c r="F412" s="137"/>
      <c r="G412" s="138"/>
      <c r="H412" s="123"/>
      <c r="I412" s="124"/>
    </row>
    <row r="413" spans="1:9" ht="12.75" customHeight="1">
      <c r="A413" s="139"/>
      <c r="B413" s="140" t="s">
        <v>343</v>
      </c>
      <c r="C413" s="141" t="s">
        <v>257</v>
      </c>
      <c r="D413" s="142"/>
      <c r="E413" s="143"/>
      <c r="F413" s="144"/>
      <c r="G413" s="145"/>
      <c r="H413" s="123"/>
      <c r="I413" s="124"/>
    </row>
    <row r="414" spans="1:9" ht="30" customHeight="1">
      <c r="A414" s="116">
        <v>128</v>
      </c>
      <c r="B414" s="117" t="s">
        <v>344</v>
      </c>
      <c r="C414" s="118" t="s">
        <v>412</v>
      </c>
      <c r="D414" s="119" t="s">
        <v>93</v>
      </c>
      <c r="E414" s="120">
        <v>67.8</v>
      </c>
      <c r="F414" s="121">
        <v>0</v>
      </c>
      <c r="G414" s="122">
        <f>ROUND((E414*F414),2)</f>
        <v>0</v>
      </c>
      <c r="H414" s="123">
        <f t="shared" si="92"/>
        <v>0</v>
      </c>
      <c r="I414" s="124">
        <f t="shared" si="93"/>
        <v>0</v>
      </c>
    </row>
    <row r="415" spans="1:9" ht="12.75" customHeight="1">
      <c r="A415" s="125"/>
      <c r="B415" s="126" t="s">
        <v>343</v>
      </c>
      <c r="C415" s="127" t="s">
        <v>257</v>
      </c>
      <c r="D415" s="128"/>
      <c r="E415" s="129"/>
      <c r="F415" s="130"/>
      <c r="G415" s="131">
        <f>SUM(G414:G414)</f>
        <v>0</v>
      </c>
      <c r="H415" s="131">
        <f t="shared" si="92"/>
        <v>0</v>
      </c>
      <c r="I415" s="132">
        <f t="shared" si="93"/>
        <v>0</v>
      </c>
    </row>
    <row r="416" spans="1:9" ht="12.75" customHeight="1">
      <c r="A416" s="133"/>
      <c r="B416" s="134"/>
      <c r="C416" s="135"/>
      <c r="D416" s="134"/>
      <c r="E416" s="136"/>
      <c r="F416" s="137"/>
      <c r="G416" s="138"/>
      <c r="H416" s="123"/>
      <c r="I416" s="124"/>
    </row>
    <row r="417" spans="1:9" ht="12.75" customHeight="1">
      <c r="A417" s="139"/>
      <c r="B417" s="140" t="s">
        <v>128</v>
      </c>
      <c r="C417" s="141" t="s">
        <v>129</v>
      </c>
      <c r="D417" s="142"/>
      <c r="E417" s="143"/>
      <c r="F417" s="144"/>
      <c r="G417" s="145"/>
      <c r="H417" s="123"/>
      <c r="I417" s="124"/>
    </row>
    <row r="418" spans="1:9" ht="45" customHeight="1">
      <c r="A418" s="116">
        <v>44</v>
      </c>
      <c r="B418" s="117" t="s">
        <v>352</v>
      </c>
      <c r="C418" s="118" t="s">
        <v>413</v>
      </c>
      <c r="D418" s="119" t="s">
        <v>93</v>
      </c>
      <c r="E418" s="120">
        <v>10.056999999999999</v>
      </c>
      <c r="F418" s="121">
        <v>0</v>
      </c>
      <c r="G418" s="122">
        <f t="shared" ref="G418:G424" si="103">ROUND((E418*F418),2)</f>
        <v>0</v>
      </c>
      <c r="H418" s="123">
        <f t="shared" si="92"/>
        <v>0</v>
      </c>
      <c r="I418" s="124">
        <f t="shared" si="93"/>
        <v>0</v>
      </c>
    </row>
    <row r="419" spans="1:9" ht="30" customHeight="1">
      <c r="A419" s="116">
        <v>4</v>
      </c>
      <c r="B419" s="117" t="s">
        <v>130</v>
      </c>
      <c r="C419" s="118" t="s">
        <v>414</v>
      </c>
      <c r="D419" s="119" t="s">
        <v>14</v>
      </c>
      <c r="E419" s="120">
        <v>2.8814999999999995</v>
      </c>
      <c r="F419" s="121">
        <v>0</v>
      </c>
      <c r="G419" s="122">
        <f t="shared" si="103"/>
        <v>0</v>
      </c>
      <c r="H419" s="123">
        <f t="shared" si="92"/>
        <v>0</v>
      </c>
      <c r="I419" s="124">
        <f t="shared" si="93"/>
        <v>0</v>
      </c>
    </row>
    <row r="420" spans="1:9" ht="30" customHeight="1">
      <c r="A420" s="116">
        <v>5</v>
      </c>
      <c r="B420" s="117" t="s">
        <v>134</v>
      </c>
      <c r="C420" s="118" t="s">
        <v>415</v>
      </c>
      <c r="D420" s="119" t="s">
        <v>14</v>
      </c>
      <c r="E420" s="120">
        <v>11.525999999999998</v>
      </c>
      <c r="F420" s="121">
        <v>0</v>
      </c>
      <c r="G420" s="122">
        <f t="shared" si="103"/>
        <v>0</v>
      </c>
      <c r="H420" s="123">
        <f t="shared" si="92"/>
        <v>0</v>
      </c>
      <c r="I420" s="124">
        <f t="shared" si="93"/>
        <v>0</v>
      </c>
    </row>
    <row r="421" spans="1:9" ht="30" customHeight="1">
      <c r="A421" s="116">
        <v>3</v>
      </c>
      <c r="B421" s="117" t="s">
        <v>139</v>
      </c>
      <c r="C421" s="118" t="s">
        <v>416</v>
      </c>
      <c r="D421" s="119" t="s">
        <v>14</v>
      </c>
      <c r="E421" s="120">
        <v>2.8814999999999995</v>
      </c>
      <c r="F421" s="121">
        <v>0</v>
      </c>
      <c r="G421" s="122">
        <f t="shared" si="103"/>
        <v>0</v>
      </c>
      <c r="H421" s="123">
        <f t="shared" si="92"/>
        <v>0</v>
      </c>
      <c r="I421" s="124">
        <f t="shared" si="93"/>
        <v>0</v>
      </c>
    </row>
    <row r="422" spans="1:9" ht="30" customHeight="1">
      <c r="A422" s="116">
        <v>6</v>
      </c>
      <c r="B422" s="117" t="s">
        <v>144</v>
      </c>
      <c r="C422" s="118" t="s">
        <v>417</v>
      </c>
      <c r="D422" s="119" t="s">
        <v>14</v>
      </c>
      <c r="E422" s="120">
        <v>2.8814999999999995</v>
      </c>
      <c r="F422" s="121">
        <v>0</v>
      </c>
      <c r="G422" s="122">
        <f t="shared" si="103"/>
        <v>0</v>
      </c>
      <c r="H422" s="123">
        <f t="shared" si="92"/>
        <v>0</v>
      </c>
      <c r="I422" s="124">
        <f t="shared" si="93"/>
        <v>0</v>
      </c>
    </row>
    <row r="423" spans="1:9" ht="30" customHeight="1">
      <c r="A423" s="116">
        <v>21</v>
      </c>
      <c r="B423" s="117" t="s">
        <v>144</v>
      </c>
      <c r="C423" s="118" t="s">
        <v>418</v>
      </c>
      <c r="D423" s="119" t="s">
        <v>14</v>
      </c>
      <c r="E423" s="120">
        <v>2.8815</v>
      </c>
      <c r="F423" s="121">
        <v>0</v>
      </c>
      <c r="G423" s="122">
        <f t="shared" si="103"/>
        <v>0</v>
      </c>
      <c r="H423" s="123">
        <f t="shared" si="92"/>
        <v>0</v>
      </c>
      <c r="I423" s="124">
        <f t="shared" si="93"/>
        <v>0</v>
      </c>
    </row>
    <row r="424" spans="1:9" ht="30" customHeight="1">
      <c r="A424" s="116">
        <v>50</v>
      </c>
      <c r="B424" s="117" t="s">
        <v>144</v>
      </c>
      <c r="C424" s="118" t="s">
        <v>419</v>
      </c>
      <c r="D424" s="119" t="s">
        <v>14</v>
      </c>
      <c r="E424" s="120">
        <v>2.1300499999999998</v>
      </c>
      <c r="F424" s="121">
        <v>0</v>
      </c>
      <c r="G424" s="122">
        <f t="shared" si="103"/>
        <v>0</v>
      </c>
      <c r="H424" s="123">
        <f t="shared" si="92"/>
        <v>0</v>
      </c>
      <c r="I424" s="124">
        <f t="shared" si="93"/>
        <v>0</v>
      </c>
    </row>
    <row r="425" spans="1:9" ht="12.75" customHeight="1">
      <c r="A425" s="125"/>
      <c r="B425" s="126" t="s">
        <v>128</v>
      </c>
      <c r="C425" s="127" t="s">
        <v>129</v>
      </c>
      <c r="D425" s="128"/>
      <c r="E425" s="129"/>
      <c r="F425" s="130"/>
      <c r="G425" s="131">
        <f>SUM(G418:G424)</f>
        <v>0</v>
      </c>
      <c r="H425" s="131">
        <f t="shared" si="92"/>
        <v>0</v>
      </c>
      <c r="I425" s="132">
        <f t="shared" si="93"/>
        <v>0</v>
      </c>
    </row>
    <row r="426" spans="1:9" ht="12.75" customHeight="1">
      <c r="A426" s="133"/>
      <c r="B426" s="134"/>
      <c r="C426" s="135"/>
      <c r="D426" s="134"/>
      <c r="E426" s="136"/>
      <c r="F426" s="137"/>
      <c r="G426" s="138"/>
      <c r="H426" s="123"/>
      <c r="I426" s="124"/>
    </row>
    <row r="427" spans="1:9" ht="12.75" customHeight="1">
      <c r="A427" s="139"/>
      <c r="B427" s="140" t="s">
        <v>68</v>
      </c>
      <c r="C427" s="141" t="s">
        <v>69</v>
      </c>
      <c r="D427" s="142"/>
      <c r="E427" s="143"/>
      <c r="F427" s="144"/>
      <c r="G427" s="145"/>
      <c r="H427" s="123"/>
      <c r="I427" s="124"/>
    </row>
    <row r="428" spans="1:9" ht="30" customHeight="1">
      <c r="A428" s="116">
        <v>62</v>
      </c>
      <c r="B428" s="117" t="s">
        <v>420</v>
      </c>
      <c r="C428" s="118" t="s">
        <v>421</v>
      </c>
      <c r="D428" s="119" t="s">
        <v>14</v>
      </c>
      <c r="E428" s="120">
        <v>0.254</v>
      </c>
      <c r="F428" s="121">
        <v>0</v>
      </c>
      <c r="G428" s="122">
        <f>ROUND((E428*F428),2)</f>
        <v>0</v>
      </c>
      <c r="H428" s="123">
        <f t="shared" si="92"/>
        <v>0</v>
      </c>
      <c r="I428" s="124">
        <f t="shared" si="93"/>
        <v>0</v>
      </c>
    </row>
    <row r="429" spans="1:9" ht="30" customHeight="1">
      <c r="A429" s="116">
        <v>60</v>
      </c>
      <c r="B429" s="117" t="s">
        <v>371</v>
      </c>
      <c r="C429" s="118" t="s">
        <v>372</v>
      </c>
      <c r="D429" s="119" t="s">
        <v>14</v>
      </c>
      <c r="E429" s="120">
        <v>0.05</v>
      </c>
      <c r="F429" s="121">
        <v>0</v>
      </c>
      <c r="G429" s="122">
        <f>ROUND((E429*F429),2)</f>
        <v>0</v>
      </c>
      <c r="H429" s="123">
        <f t="shared" si="92"/>
        <v>0</v>
      </c>
      <c r="I429" s="124">
        <f t="shared" si="93"/>
        <v>0</v>
      </c>
    </row>
    <row r="430" spans="1:9" ht="30" customHeight="1">
      <c r="A430" s="116">
        <v>61</v>
      </c>
      <c r="B430" s="117" t="s">
        <v>422</v>
      </c>
      <c r="C430" s="118" t="s">
        <v>423</v>
      </c>
      <c r="D430" s="119" t="s">
        <v>14</v>
      </c>
      <c r="E430" s="120">
        <v>9.8000000000000004E-2</v>
      </c>
      <c r="F430" s="121">
        <v>0</v>
      </c>
      <c r="G430" s="122">
        <f>ROUND((E430*F430),2)</f>
        <v>0</v>
      </c>
      <c r="H430" s="123">
        <f t="shared" si="92"/>
        <v>0</v>
      </c>
      <c r="I430" s="124">
        <f t="shared" si="93"/>
        <v>0</v>
      </c>
    </row>
    <row r="431" spans="1:9" ht="12.75" customHeight="1">
      <c r="A431" s="146"/>
      <c r="B431" s="147" t="s">
        <v>68</v>
      </c>
      <c r="C431" s="148" t="s">
        <v>69</v>
      </c>
      <c r="D431" s="149"/>
      <c r="E431" s="150"/>
      <c r="F431" s="151"/>
      <c r="G431" s="152">
        <f>SUM(G428:G430)</f>
        <v>0</v>
      </c>
      <c r="H431" s="152">
        <f t="shared" ref="H431:H527" si="104">G431*1.21-G431</f>
        <v>0</v>
      </c>
      <c r="I431" s="153">
        <f t="shared" ref="I431:I527" si="105">G431*1.21</f>
        <v>0</v>
      </c>
    </row>
    <row r="432" spans="1:9" ht="12.75" customHeight="1">
      <c r="A432" s="154"/>
      <c r="B432" s="155"/>
      <c r="C432" s="156"/>
      <c r="D432" s="154"/>
      <c r="E432" s="157"/>
      <c r="F432" s="158"/>
      <c r="G432" s="159"/>
      <c r="H432" s="160"/>
      <c r="I432" s="160"/>
    </row>
    <row r="433" spans="1:9" ht="28.5" customHeight="1">
      <c r="A433" s="314" t="s">
        <v>1</v>
      </c>
      <c r="B433" s="315"/>
      <c r="C433" s="102" t="s">
        <v>425</v>
      </c>
      <c r="D433" s="103"/>
      <c r="E433" s="104"/>
      <c r="F433" s="105"/>
      <c r="G433" s="106">
        <f>G436+G440+G445</f>
        <v>0</v>
      </c>
      <c r="H433" s="106">
        <f t="shared" ref="H433:I433" si="106">H436+H440+H445</f>
        <v>0</v>
      </c>
      <c r="I433" s="106">
        <f t="shared" si="106"/>
        <v>0</v>
      </c>
    </row>
    <row r="434" spans="1:9" ht="12.75" customHeight="1">
      <c r="A434" s="139"/>
      <c r="B434" s="140" t="s">
        <v>386</v>
      </c>
      <c r="C434" s="141" t="s">
        <v>387</v>
      </c>
      <c r="D434" s="142"/>
      <c r="E434" s="143"/>
      <c r="F434" s="144"/>
      <c r="G434" s="145"/>
      <c r="H434" s="123"/>
      <c r="I434" s="124"/>
    </row>
    <row r="435" spans="1:9" ht="45" customHeight="1">
      <c r="A435" s="116">
        <v>129</v>
      </c>
      <c r="B435" s="117" t="s">
        <v>388</v>
      </c>
      <c r="C435" s="118" t="s">
        <v>555</v>
      </c>
      <c r="D435" s="119" t="s">
        <v>93</v>
      </c>
      <c r="E435" s="120">
        <v>124.97799999999998</v>
      </c>
      <c r="F435" s="121">
        <v>0</v>
      </c>
      <c r="G435" s="122">
        <f>ROUND((E435*F435),2)</f>
        <v>0</v>
      </c>
      <c r="H435" s="123">
        <f t="shared" si="104"/>
        <v>0</v>
      </c>
      <c r="I435" s="124">
        <f t="shared" si="105"/>
        <v>0</v>
      </c>
    </row>
    <row r="436" spans="1:9" ht="12.75" customHeight="1">
      <c r="A436" s="125"/>
      <c r="B436" s="126" t="s">
        <v>386</v>
      </c>
      <c r="C436" s="127" t="s">
        <v>387</v>
      </c>
      <c r="D436" s="128"/>
      <c r="E436" s="129"/>
      <c r="F436" s="130"/>
      <c r="G436" s="131">
        <f>SUM(G435:G435)</f>
        <v>0</v>
      </c>
      <c r="H436" s="131">
        <f>SUM(H435:H435)</f>
        <v>0</v>
      </c>
      <c r="I436" s="131">
        <f>SUM(I435:I435)</f>
        <v>0</v>
      </c>
    </row>
    <row r="437" spans="1:9" ht="12.75" customHeight="1">
      <c r="A437" s="133"/>
      <c r="B437" s="134"/>
      <c r="C437" s="135"/>
      <c r="D437" s="134"/>
      <c r="E437" s="136"/>
      <c r="F437" s="137"/>
      <c r="G437" s="138"/>
      <c r="H437" s="123"/>
      <c r="I437" s="124"/>
    </row>
    <row r="438" spans="1:9" ht="12.75" customHeight="1">
      <c r="A438" s="139"/>
      <c r="B438" s="140" t="s">
        <v>99</v>
      </c>
      <c r="C438" s="141" t="s">
        <v>100</v>
      </c>
      <c r="D438" s="142"/>
      <c r="E438" s="143"/>
      <c r="F438" s="144"/>
      <c r="G438" s="145"/>
      <c r="H438" s="123"/>
      <c r="I438" s="124"/>
    </row>
    <row r="439" spans="1:9" ht="30" customHeight="1">
      <c r="A439" s="116">
        <v>130</v>
      </c>
      <c r="B439" s="117" t="s">
        <v>223</v>
      </c>
      <c r="C439" s="118" t="s">
        <v>855</v>
      </c>
      <c r="D439" s="119" t="s">
        <v>112</v>
      </c>
      <c r="E439" s="120">
        <v>95</v>
      </c>
      <c r="F439" s="121">
        <v>0</v>
      </c>
      <c r="G439" s="122">
        <f>ROUND((E439*F439),2)</f>
        <v>0</v>
      </c>
      <c r="H439" s="123">
        <f t="shared" si="104"/>
        <v>0</v>
      </c>
      <c r="I439" s="124">
        <f t="shared" si="105"/>
        <v>0</v>
      </c>
    </row>
    <row r="440" spans="1:9" ht="12.75" customHeight="1">
      <c r="A440" s="125"/>
      <c r="B440" s="126" t="s">
        <v>99</v>
      </c>
      <c r="C440" s="127" t="s">
        <v>100</v>
      </c>
      <c r="D440" s="128"/>
      <c r="E440" s="129"/>
      <c r="F440" s="130"/>
      <c r="G440" s="131">
        <f>SUM(G439:G439)</f>
        <v>0</v>
      </c>
      <c r="H440" s="131">
        <f t="shared" si="104"/>
        <v>0</v>
      </c>
      <c r="I440" s="132">
        <f t="shared" si="105"/>
        <v>0</v>
      </c>
    </row>
    <row r="441" spans="1:9" ht="12.75" customHeight="1">
      <c r="A441" s="133"/>
      <c r="B441" s="134"/>
      <c r="C441" s="135"/>
      <c r="D441" s="134"/>
      <c r="E441" s="136"/>
      <c r="F441" s="137"/>
      <c r="G441" s="138"/>
      <c r="H441" s="123"/>
      <c r="I441" s="124"/>
    </row>
    <row r="442" spans="1:9" ht="12.75" customHeight="1">
      <c r="A442" s="139"/>
      <c r="B442" s="140" t="s">
        <v>68</v>
      </c>
      <c r="C442" s="141" t="s">
        <v>69</v>
      </c>
      <c r="D442" s="142"/>
      <c r="E442" s="143"/>
      <c r="F442" s="144"/>
      <c r="G442" s="145"/>
      <c r="H442" s="123"/>
      <c r="I442" s="124"/>
    </row>
    <row r="443" spans="1:9" ht="30" customHeight="1">
      <c r="A443" s="116">
        <v>131</v>
      </c>
      <c r="B443" s="117" t="s">
        <v>420</v>
      </c>
      <c r="C443" s="118" t="s">
        <v>421</v>
      </c>
      <c r="D443" s="119" t="s">
        <v>14</v>
      </c>
      <c r="E443" s="120">
        <v>0.57629999999999992</v>
      </c>
      <c r="F443" s="121">
        <v>0</v>
      </c>
      <c r="G443" s="122">
        <f>ROUND((E443*F443),2)</f>
        <v>0</v>
      </c>
      <c r="H443" s="123">
        <f t="shared" si="104"/>
        <v>0</v>
      </c>
      <c r="I443" s="124">
        <f t="shared" si="105"/>
        <v>0</v>
      </c>
    </row>
    <row r="444" spans="1:9" ht="30" customHeight="1">
      <c r="A444" s="116">
        <v>132</v>
      </c>
      <c r="B444" s="117" t="s">
        <v>280</v>
      </c>
      <c r="C444" s="118" t="s">
        <v>281</v>
      </c>
      <c r="D444" s="119" t="s">
        <v>14</v>
      </c>
      <c r="E444" s="120">
        <v>9.5000000000000001E-2</v>
      </c>
      <c r="F444" s="121">
        <v>0</v>
      </c>
      <c r="G444" s="122">
        <f>ROUND((E444*F444),2)</f>
        <v>0</v>
      </c>
      <c r="H444" s="123">
        <f t="shared" si="104"/>
        <v>0</v>
      </c>
      <c r="I444" s="124">
        <f t="shared" si="105"/>
        <v>0</v>
      </c>
    </row>
    <row r="445" spans="1:9" ht="12.75" customHeight="1">
      <c r="A445" s="146"/>
      <c r="B445" s="147" t="s">
        <v>68</v>
      </c>
      <c r="C445" s="148" t="s">
        <v>69</v>
      </c>
      <c r="D445" s="149"/>
      <c r="E445" s="150"/>
      <c r="F445" s="151"/>
      <c r="G445" s="152">
        <f>SUM(G443:G444)</f>
        <v>0</v>
      </c>
      <c r="H445" s="152">
        <f t="shared" si="104"/>
        <v>0</v>
      </c>
      <c r="I445" s="153">
        <f t="shared" si="105"/>
        <v>0</v>
      </c>
    </row>
    <row r="446" spans="1:9" ht="12.75" customHeight="1">
      <c r="A446" s="154"/>
      <c r="B446" s="155"/>
      <c r="C446" s="156"/>
      <c r="D446" s="154"/>
      <c r="E446" s="157"/>
      <c r="F446" s="158"/>
      <c r="G446" s="159"/>
      <c r="H446" s="160"/>
      <c r="I446" s="160"/>
    </row>
    <row r="447" spans="1:9" ht="28.5" customHeight="1">
      <c r="A447" s="314" t="s">
        <v>1</v>
      </c>
      <c r="B447" s="315"/>
      <c r="C447" s="102" t="s">
        <v>426</v>
      </c>
      <c r="D447" s="103"/>
      <c r="E447" s="104"/>
      <c r="F447" s="105"/>
      <c r="G447" s="106">
        <f>G450+G458+G463+G467+G471+G478</f>
        <v>0</v>
      </c>
      <c r="H447" s="106">
        <f t="shared" ref="H447:I447" si="107">H450+H458+H463+H467+H471+H478</f>
        <v>0</v>
      </c>
      <c r="I447" s="106">
        <f t="shared" si="107"/>
        <v>0</v>
      </c>
    </row>
    <row r="448" spans="1:9" ht="12.75" customHeight="1">
      <c r="A448" s="139"/>
      <c r="B448" s="140" t="s">
        <v>552</v>
      </c>
      <c r="C448" s="141" t="s">
        <v>553</v>
      </c>
      <c r="D448" s="142"/>
      <c r="E448" s="143"/>
      <c r="F448" s="144"/>
      <c r="G448" s="145"/>
      <c r="H448" s="123"/>
      <c r="I448" s="124"/>
    </row>
    <row r="449" spans="1:12" ht="45" customHeight="1">
      <c r="A449" s="116">
        <v>133</v>
      </c>
      <c r="B449" s="117" t="s">
        <v>552</v>
      </c>
      <c r="C449" s="118" t="s">
        <v>554</v>
      </c>
      <c r="D449" s="119" t="s">
        <v>84</v>
      </c>
      <c r="E449" s="120">
        <v>1</v>
      </c>
      <c r="F449" s="121">
        <f>Vzduchotechnika!F33</f>
        <v>0</v>
      </c>
      <c r="G449" s="122">
        <f>ROUND((E449*F449),2)</f>
        <v>0</v>
      </c>
      <c r="H449" s="123">
        <f t="shared" si="104"/>
        <v>0</v>
      </c>
      <c r="I449" s="124">
        <f t="shared" si="105"/>
        <v>0</v>
      </c>
    </row>
    <row r="450" spans="1:12" ht="12.75" customHeight="1">
      <c r="A450" s="161"/>
      <c r="B450" s="162" t="s">
        <v>552</v>
      </c>
      <c r="C450" s="163" t="s">
        <v>553</v>
      </c>
      <c r="D450" s="164"/>
      <c r="E450" s="165"/>
      <c r="F450" s="166"/>
      <c r="G450" s="167">
        <f>SUM(G449:G449)</f>
        <v>0</v>
      </c>
      <c r="H450" s="167">
        <f t="shared" ref="H450:I450" si="108">SUM(H449:H449)</f>
        <v>0</v>
      </c>
      <c r="I450" s="167">
        <f t="shared" si="108"/>
        <v>0</v>
      </c>
    </row>
    <row r="451" spans="1:12" s="170" customFormat="1" ht="12.75" customHeight="1">
      <c r="A451" s="80"/>
      <c r="B451" s="81"/>
      <c r="C451" s="82"/>
      <c r="D451" s="80"/>
      <c r="E451" s="83"/>
      <c r="F451" s="84"/>
      <c r="G451" s="85"/>
      <c r="H451" s="168"/>
      <c r="I451" s="168"/>
      <c r="J451" s="169"/>
      <c r="K451" s="169"/>
      <c r="L451" s="169"/>
    </row>
    <row r="452" spans="1:12" s="170" customFormat="1" ht="12.75" customHeight="1">
      <c r="A452" s="139"/>
      <c r="B452" s="140" t="s">
        <v>7</v>
      </c>
      <c r="C452" s="141" t="s">
        <v>67</v>
      </c>
      <c r="D452" s="142"/>
      <c r="E452" s="143"/>
      <c r="F452" s="144"/>
      <c r="G452" s="145"/>
      <c r="H452" s="123"/>
      <c r="I452" s="124"/>
      <c r="J452" s="169"/>
      <c r="K452" s="169"/>
      <c r="L452" s="169"/>
    </row>
    <row r="453" spans="1:12" s="170" customFormat="1" ht="30" customHeight="1">
      <c r="A453" s="116">
        <v>134</v>
      </c>
      <c r="B453" s="117" t="s">
        <v>287</v>
      </c>
      <c r="C453" s="118" t="s">
        <v>591</v>
      </c>
      <c r="D453" s="119" t="s">
        <v>79</v>
      </c>
      <c r="E453" s="120">
        <v>3.7515999999999994</v>
      </c>
      <c r="F453" s="121">
        <v>0</v>
      </c>
      <c r="G453" s="122">
        <f t="shared" ref="G453:G457" si="109">ROUND((E453*F453),2)</f>
        <v>0</v>
      </c>
      <c r="H453" s="123">
        <f t="shared" ref="H453:H457" si="110">G453*1.21-G453</f>
        <v>0</v>
      </c>
      <c r="I453" s="124">
        <f t="shared" ref="I453:I457" si="111">G453*1.21</f>
        <v>0</v>
      </c>
      <c r="J453" s="169"/>
      <c r="K453" s="169"/>
      <c r="L453" s="169"/>
    </row>
    <row r="454" spans="1:12" s="170" customFormat="1" ht="30" customHeight="1">
      <c r="A454" s="116">
        <v>135</v>
      </c>
      <c r="B454" s="117" t="s">
        <v>289</v>
      </c>
      <c r="C454" s="118" t="s">
        <v>290</v>
      </c>
      <c r="D454" s="119" t="s">
        <v>79</v>
      </c>
      <c r="E454" s="120">
        <v>3.7515999999999994</v>
      </c>
      <c r="F454" s="121">
        <v>0</v>
      </c>
      <c r="G454" s="122">
        <f t="shared" si="109"/>
        <v>0</v>
      </c>
      <c r="H454" s="123">
        <f t="shared" si="110"/>
        <v>0</v>
      </c>
      <c r="I454" s="124">
        <f t="shared" si="111"/>
        <v>0</v>
      </c>
      <c r="J454" s="169"/>
      <c r="K454" s="169"/>
      <c r="L454" s="169"/>
    </row>
    <row r="455" spans="1:12" s="170" customFormat="1" ht="30" customHeight="1">
      <c r="A455" s="116">
        <v>136</v>
      </c>
      <c r="B455" s="117" t="s">
        <v>292</v>
      </c>
      <c r="C455" s="118" t="s">
        <v>592</v>
      </c>
      <c r="D455" s="119" t="s">
        <v>79</v>
      </c>
      <c r="E455" s="120">
        <v>3.7515999999999994</v>
      </c>
      <c r="F455" s="121">
        <v>0</v>
      </c>
      <c r="G455" s="122">
        <f t="shared" si="109"/>
        <v>0</v>
      </c>
      <c r="H455" s="123">
        <f t="shared" si="110"/>
        <v>0</v>
      </c>
      <c r="I455" s="124">
        <f t="shared" si="111"/>
        <v>0</v>
      </c>
      <c r="J455" s="169"/>
      <c r="K455" s="169"/>
      <c r="L455" s="169"/>
    </row>
    <row r="456" spans="1:12" s="170" customFormat="1" ht="47.25" customHeight="1">
      <c r="A456" s="116">
        <v>137</v>
      </c>
      <c r="B456" s="117">
        <v>175101101</v>
      </c>
      <c r="C456" s="118" t="s">
        <v>296</v>
      </c>
      <c r="D456" s="119" t="s">
        <v>79</v>
      </c>
      <c r="E456" s="120">
        <v>0.56499999999999995</v>
      </c>
      <c r="F456" s="121">
        <v>0</v>
      </c>
      <c r="G456" s="122">
        <f t="shared" si="109"/>
        <v>0</v>
      </c>
      <c r="H456" s="123">
        <f t="shared" si="110"/>
        <v>0</v>
      </c>
      <c r="I456" s="124">
        <f t="shared" si="111"/>
        <v>0</v>
      </c>
      <c r="J456" s="169"/>
      <c r="K456" s="169"/>
      <c r="L456" s="169"/>
    </row>
    <row r="457" spans="1:12" s="170" customFormat="1" ht="44.25" customHeight="1">
      <c r="A457" s="116">
        <v>138</v>
      </c>
      <c r="B457" s="117" t="s">
        <v>295</v>
      </c>
      <c r="C457" s="118" t="s">
        <v>528</v>
      </c>
      <c r="D457" s="119" t="s">
        <v>79</v>
      </c>
      <c r="E457" s="120">
        <v>3.1074999999999999</v>
      </c>
      <c r="F457" s="121">
        <v>0</v>
      </c>
      <c r="G457" s="122">
        <f t="shared" si="109"/>
        <v>0</v>
      </c>
      <c r="H457" s="123">
        <f t="shared" si="110"/>
        <v>0</v>
      </c>
      <c r="I457" s="124">
        <f t="shared" si="111"/>
        <v>0</v>
      </c>
      <c r="J457" s="169"/>
      <c r="K457" s="169"/>
      <c r="L457" s="169"/>
    </row>
    <row r="458" spans="1:12" s="170" customFormat="1" ht="12.75" customHeight="1">
      <c r="A458" s="125"/>
      <c r="B458" s="126" t="s">
        <v>7</v>
      </c>
      <c r="C458" s="127" t="s">
        <v>67</v>
      </c>
      <c r="D458" s="128"/>
      <c r="E458" s="129"/>
      <c r="F458" s="130"/>
      <c r="G458" s="131">
        <f>SUM(G453:G457)</f>
        <v>0</v>
      </c>
      <c r="H458" s="131">
        <f t="shared" ref="H458:I458" si="112">SUM(H453:H457)</f>
        <v>0</v>
      </c>
      <c r="I458" s="131">
        <f t="shared" si="112"/>
        <v>0</v>
      </c>
      <c r="J458" s="169"/>
      <c r="K458" s="169"/>
      <c r="L458" s="169"/>
    </row>
    <row r="459" spans="1:12" s="170" customFormat="1" ht="12.75" customHeight="1">
      <c r="A459" s="80"/>
      <c r="B459" s="81"/>
      <c r="C459" s="82"/>
      <c r="D459" s="80"/>
      <c r="E459" s="83"/>
      <c r="F459" s="84"/>
      <c r="G459" s="85"/>
      <c r="H459" s="171"/>
      <c r="I459" s="171"/>
      <c r="J459" s="169"/>
      <c r="K459" s="169"/>
      <c r="L459" s="169"/>
    </row>
    <row r="460" spans="1:12" s="170" customFormat="1" ht="12.75" customHeight="1">
      <c r="A460" s="139"/>
      <c r="B460" s="140" t="s">
        <v>12</v>
      </c>
      <c r="C460" s="141" t="s">
        <v>171</v>
      </c>
      <c r="D460" s="142"/>
      <c r="E460" s="143"/>
      <c r="F460" s="144"/>
      <c r="G460" s="145"/>
      <c r="H460" s="123"/>
      <c r="I460" s="124"/>
      <c r="J460" s="169"/>
      <c r="K460" s="169"/>
      <c r="L460" s="169"/>
    </row>
    <row r="461" spans="1:12" s="170" customFormat="1" ht="30" customHeight="1">
      <c r="A461" s="116">
        <v>139</v>
      </c>
      <c r="B461" s="117">
        <v>631313611</v>
      </c>
      <c r="C461" s="118" t="s">
        <v>588</v>
      </c>
      <c r="D461" s="119" t="s">
        <v>589</v>
      </c>
      <c r="E461" s="120">
        <v>0.30679499999999998</v>
      </c>
      <c r="F461" s="121">
        <v>0</v>
      </c>
      <c r="G461" s="122">
        <f>ROUND((E461*F461),2)</f>
        <v>0</v>
      </c>
      <c r="H461" s="123">
        <f t="shared" ref="H461" si="113">G461*1.21-G461</f>
        <v>0</v>
      </c>
      <c r="I461" s="124">
        <f t="shared" ref="I461" si="114">G461*1.21</f>
        <v>0</v>
      </c>
      <c r="J461" s="169"/>
      <c r="K461" s="169"/>
      <c r="L461" s="169"/>
    </row>
    <row r="462" spans="1:12" s="170" customFormat="1" ht="30" customHeight="1">
      <c r="A462" s="116">
        <v>140</v>
      </c>
      <c r="B462" s="117">
        <v>977151121</v>
      </c>
      <c r="C462" s="118" t="s">
        <v>590</v>
      </c>
      <c r="D462" s="119" t="s">
        <v>541</v>
      </c>
      <c r="E462" s="120">
        <v>0.75</v>
      </c>
      <c r="F462" s="121">
        <v>0</v>
      </c>
      <c r="G462" s="122">
        <f>ROUND((E462*F462),2)</f>
        <v>0</v>
      </c>
      <c r="H462" s="123">
        <f t="shared" ref="H462" si="115">G462*1.21-G462</f>
        <v>0</v>
      </c>
      <c r="I462" s="124">
        <f t="shared" ref="I462" si="116">G462*1.21</f>
        <v>0</v>
      </c>
      <c r="J462" s="169"/>
      <c r="K462" s="169"/>
      <c r="L462" s="169"/>
    </row>
    <row r="463" spans="1:12" s="170" customFormat="1" ht="12.75" customHeight="1">
      <c r="A463" s="125"/>
      <c r="B463" s="126" t="s">
        <v>12</v>
      </c>
      <c r="C463" s="127" t="s">
        <v>171</v>
      </c>
      <c r="D463" s="128"/>
      <c r="E463" s="129"/>
      <c r="F463" s="130"/>
      <c r="G463" s="131">
        <f>SUM(G461:G462)</f>
        <v>0</v>
      </c>
      <c r="H463" s="131">
        <f t="shared" ref="H463:I463" si="117">SUM(H461:H462)</f>
        <v>0</v>
      </c>
      <c r="I463" s="131">
        <f t="shared" si="117"/>
        <v>0</v>
      </c>
      <c r="J463" s="169"/>
      <c r="K463" s="169"/>
      <c r="L463" s="169"/>
    </row>
    <row r="464" spans="1:12" s="170" customFormat="1" ht="12.75" customHeight="1">
      <c r="A464" s="80"/>
      <c r="B464" s="81"/>
      <c r="C464" s="82"/>
      <c r="D464" s="80"/>
      <c r="E464" s="83"/>
      <c r="F464" s="84"/>
      <c r="G464" s="85"/>
      <c r="H464" s="171"/>
      <c r="I464" s="171"/>
      <c r="J464" s="169"/>
      <c r="K464" s="169"/>
      <c r="L464" s="169"/>
    </row>
    <row r="465" spans="1:12" s="170" customFormat="1" ht="12.75" customHeight="1">
      <c r="A465" s="139"/>
      <c r="B465" s="140">
        <v>764</v>
      </c>
      <c r="C465" s="141" t="s">
        <v>599</v>
      </c>
      <c r="D465" s="142"/>
      <c r="E465" s="143"/>
      <c r="F465" s="144"/>
      <c r="G465" s="145"/>
      <c r="H465" s="123"/>
      <c r="I465" s="124"/>
      <c r="J465" s="169"/>
      <c r="K465" s="169"/>
      <c r="L465" s="169"/>
    </row>
    <row r="466" spans="1:12" s="170" customFormat="1" ht="32.25" customHeight="1">
      <c r="A466" s="80"/>
      <c r="B466" s="117">
        <v>764171742</v>
      </c>
      <c r="C466" s="118" t="s">
        <v>600</v>
      </c>
      <c r="D466" s="119" t="s">
        <v>601</v>
      </c>
      <c r="E466" s="120">
        <v>2</v>
      </c>
      <c r="F466" s="121">
        <v>0</v>
      </c>
      <c r="G466" s="122">
        <f>ROUND((E466*F466),2)</f>
        <v>0</v>
      </c>
      <c r="H466" s="123">
        <f t="shared" ref="H466" si="118">G466*1.21-G466</f>
        <v>0</v>
      </c>
      <c r="I466" s="124">
        <f t="shared" ref="I466" si="119">G466*1.21</f>
        <v>0</v>
      </c>
      <c r="J466" s="169"/>
      <c r="K466" s="169"/>
      <c r="L466" s="169"/>
    </row>
    <row r="467" spans="1:12" ht="12.75" customHeight="1">
      <c r="A467" s="161"/>
      <c r="B467" s="162">
        <v>764</v>
      </c>
      <c r="C467" s="163" t="s">
        <v>599</v>
      </c>
      <c r="D467" s="164"/>
      <c r="E467" s="165"/>
      <c r="F467" s="166"/>
      <c r="G467" s="167">
        <f>SUM(G466:G466)</f>
        <v>0</v>
      </c>
      <c r="H467" s="167">
        <f t="shared" ref="H467:I467" si="120">SUM(H466:H466)</f>
        <v>0</v>
      </c>
      <c r="I467" s="167">
        <f t="shared" si="120"/>
        <v>0</v>
      </c>
    </row>
    <row r="468" spans="1:12" s="170" customFormat="1" ht="12.75" customHeight="1">
      <c r="A468" s="80"/>
      <c r="B468" s="81"/>
      <c r="C468" s="82"/>
      <c r="D468" s="80"/>
      <c r="E468" s="83"/>
      <c r="F468" s="84"/>
      <c r="G468" s="85"/>
      <c r="H468" s="171"/>
      <c r="I468" s="171"/>
      <c r="J468" s="169"/>
      <c r="K468" s="169"/>
      <c r="L468" s="169"/>
    </row>
    <row r="469" spans="1:12" s="170" customFormat="1" ht="12.75" customHeight="1">
      <c r="A469" s="139"/>
      <c r="B469" s="140" t="s">
        <v>121</v>
      </c>
      <c r="C469" s="141" t="s">
        <v>122</v>
      </c>
      <c r="D469" s="142"/>
      <c r="E469" s="143"/>
      <c r="F469" s="144"/>
      <c r="G469" s="145"/>
      <c r="H469" s="123"/>
      <c r="I469" s="124"/>
      <c r="J469" s="169"/>
      <c r="K469" s="169"/>
      <c r="L469" s="169"/>
    </row>
    <row r="470" spans="1:12" s="170" customFormat="1" ht="30.75" customHeight="1">
      <c r="A470" s="116">
        <v>141</v>
      </c>
      <c r="B470" s="117" t="s">
        <v>123</v>
      </c>
      <c r="C470" s="118" t="s">
        <v>587</v>
      </c>
      <c r="D470" s="119" t="s">
        <v>79</v>
      </c>
      <c r="E470" s="120">
        <v>0.30509999999999998</v>
      </c>
      <c r="F470" s="121">
        <v>0</v>
      </c>
      <c r="G470" s="122">
        <f>ROUND((E470*F470),2)</f>
        <v>0</v>
      </c>
      <c r="H470" s="123">
        <f t="shared" ref="H470" si="121">G470*1.21-G470</f>
        <v>0</v>
      </c>
      <c r="I470" s="124">
        <f t="shared" ref="I470" si="122">G470*1.21</f>
        <v>0</v>
      </c>
      <c r="J470" s="169"/>
      <c r="K470" s="169"/>
      <c r="L470" s="169"/>
    </row>
    <row r="471" spans="1:12" ht="12.75" customHeight="1">
      <c r="A471" s="161"/>
      <c r="B471" s="162">
        <v>96</v>
      </c>
      <c r="C471" s="163" t="s">
        <v>122</v>
      </c>
      <c r="D471" s="164"/>
      <c r="E471" s="165"/>
      <c r="F471" s="166"/>
      <c r="G471" s="167">
        <f>SUM(G470:G470)</f>
        <v>0</v>
      </c>
      <c r="H471" s="167">
        <f t="shared" ref="H471:I471" si="123">SUM(H470:H470)</f>
        <v>0</v>
      </c>
      <c r="I471" s="167">
        <f t="shared" si="123"/>
        <v>0</v>
      </c>
    </row>
    <row r="472" spans="1:12" s="170" customFormat="1" ht="12.75" customHeight="1">
      <c r="A472" s="80"/>
      <c r="B472" s="81"/>
      <c r="C472" s="82"/>
      <c r="D472" s="80"/>
      <c r="E472" s="83"/>
      <c r="F472" s="84"/>
      <c r="G472" s="85"/>
      <c r="H472" s="168"/>
      <c r="I472" s="168"/>
      <c r="J472" s="169"/>
      <c r="K472" s="169"/>
      <c r="L472" s="169"/>
    </row>
    <row r="473" spans="1:12" s="170" customFormat="1" ht="12.75" customHeight="1">
      <c r="A473" s="139"/>
      <c r="B473" s="140" t="s">
        <v>128</v>
      </c>
      <c r="C473" s="141" t="s">
        <v>129</v>
      </c>
      <c r="D473" s="142"/>
      <c r="E473" s="143"/>
      <c r="F473" s="144"/>
      <c r="G473" s="145"/>
      <c r="H473" s="123"/>
      <c r="I473" s="124"/>
      <c r="J473" s="169"/>
      <c r="K473" s="169"/>
      <c r="L473" s="169"/>
    </row>
    <row r="474" spans="1:12" s="170" customFormat="1" ht="30" customHeight="1">
      <c r="A474" s="116">
        <v>142</v>
      </c>
      <c r="B474" s="117" t="s">
        <v>130</v>
      </c>
      <c r="C474" s="118" t="s">
        <v>593</v>
      </c>
      <c r="D474" s="119" t="s">
        <v>14</v>
      </c>
      <c r="E474" s="120">
        <v>0.67494900000000002</v>
      </c>
      <c r="F474" s="121">
        <v>0</v>
      </c>
      <c r="G474" s="122">
        <f t="shared" ref="G474:G477" si="124">ROUND((E474*F474),2)</f>
        <v>0</v>
      </c>
      <c r="H474" s="123">
        <f t="shared" ref="H474:H477" si="125">G474*1.21-G474</f>
        <v>0</v>
      </c>
      <c r="I474" s="124">
        <f t="shared" ref="I474:I477" si="126">G474*1.21</f>
        <v>0</v>
      </c>
      <c r="J474" s="169"/>
      <c r="K474" s="169"/>
      <c r="L474" s="169"/>
    </row>
    <row r="475" spans="1:12" s="170" customFormat="1" ht="30" customHeight="1">
      <c r="A475" s="116">
        <v>143</v>
      </c>
      <c r="B475" s="117" t="s">
        <v>134</v>
      </c>
      <c r="C475" s="118" t="s">
        <v>594</v>
      </c>
      <c r="D475" s="119" t="s">
        <v>14</v>
      </c>
      <c r="E475" s="120">
        <v>0.67494900000000002</v>
      </c>
      <c r="F475" s="121">
        <v>0</v>
      </c>
      <c r="G475" s="122">
        <f t="shared" si="124"/>
        <v>0</v>
      </c>
      <c r="H475" s="123">
        <f t="shared" si="125"/>
        <v>0</v>
      </c>
      <c r="I475" s="124">
        <f t="shared" si="126"/>
        <v>0</v>
      </c>
      <c r="J475" s="169"/>
      <c r="K475" s="169"/>
      <c r="L475" s="169"/>
    </row>
    <row r="476" spans="1:12" s="170" customFormat="1" ht="30" customHeight="1">
      <c r="A476" s="116">
        <v>144</v>
      </c>
      <c r="B476" s="117" t="s">
        <v>139</v>
      </c>
      <c r="C476" s="118" t="s">
        <v>142</v>
      </c>
      <c r="D476" s="119" t="s">
        <v>14</v>
      </c>
      <c r="E476" s="120">
        <v>0.67494900000000002</v>
      </c>
      <c r="F476" s="121">
        <v>0</v>
      </c>
      <c r="G476" s="122">
        <f t="shared" si="124"/>
        <v>0</v>
      </c>
      <c r="H476" s="123">
        <f t="shared" si="125"/>
        <v>0</v>
      </c>
      <c r="I476" s="124">
        <f t="shared" si="126"/>
        <v>0</v>
      </c>
      <c r="J476" s="169"/>
      <c r="K476" s="169"/>
      <c r="L476" s="169"/>
    </row>
    <row r="477" spans="1:12" s="170" customFormat="1" ht="30" customHeight="1">
      <c r="A477" s="116">
        <v>145</v>
      </c>
      <c r="B477" s="117" t="s">
        <v>144</v>
      </c>
      <c r="C477" s="118" t="s">
        <v>147</v>
      </c>
      <c r="D477" s="119" t="s">
        <v>14</v>
      </c>
      <c r="E477" s="120">
        <v>0.67494900000000002</v>
      </c>
      <c r="F477" s="121">
        <v>0</v>
      </c>
      <c r="G477" s="122">
        <f t="shared" si="124"/>
        <v>0</v>
      </c>
      <c r="H477" s="123">
        <f t="shared" si="125"/>
        <v>0</v>
      </c>
      <c r="I477" s="124">
        <f t="shared" si="126"/>
        <v>0</v>
      </c>
      <c r="J477" s="169"/>
      <c r="K477" s="169"/>
      <c r="L477" s="169"/>
    </row>
    <row r="478" spans="1:12" s="170" customFormat="1" ht="12.75" customHeight="1">
      <c r="A478" s="125"/>
      <c r="B478" s="126" t="s">
        <v>128</v>
      </c>
      <c r="C478" s="127" t="s">
        <v>129</v>
      </c>
      <c r="D478" s="128"/>
      <c r="E478" s="129"/>
      <c r="F478" s="130"/>
      <c r="G478" s="131">
        <f>SUM(G474:G477)</f>
        <v>0</v>
      </c>
      <c r="H478" s="131">
        <f t="shared" ref="H478:I478" si="127">SUM(H474:H477)</f>
        <v>0</v>
      </c>
      <c r="I478" s="131">
        <f t="shared" si="127"/>
        <v>0</v>
      </c>
      <c r="J478" s="169"/>
      <c r="K478" s="169"/>
      <c r="L478" s="169"/>
    </row>
    <row r="479" spans="1:12" s="170" customFormat="1" ht="12.75" customHeight="1">
      <c r="A479" s="80"/>
      <c r="B479" s="81"/>
      <c r="C479" s="82"/>
      <c r="D479" s="80"/>
      <c r="E479" s="83"/>
      <c r="F479" s="84"/>
      <c r="G479" s="85"/>
      <c r="H479" s="168"/>
      <c r="I479" s="168"/>
      <c r="J479" s="169"/>
      <c r="K479" s="169"/>
      <c r="L479" s="169"/>
    </row>
    <row r="480" spans="1:12" ht="28.5" customHeight="1">
      <c r="A480" s="314" t="s">
        <v>1</v>
      </c>
      <c r="B480" s="315"/>
      <c r="C480" s="102" t="s">
        <v>427</v>
      </c>
      <c r="D480" s="103"/>
      <c r="E480" s="104"/>
      <c r="F480" s="105"/>
      <c r="G480" s="106">
        <f>G483</f>
        <v>0</v>
      </c>
      <c r="H480" s="106">
        <f t="shared" ref="H480:I480" si="128">H483</f>
        <v>0</v>
      </c>
      <c r="I480" s="106">
        <f t="shared" si="128"/>
        <v>0</v>
      </c>
    </row>
    <row r="481" spans="1:9" ht="12.75" customHeight="1">
      <c r="A481" s="139"/>
      <c r="B481" s="140" t="s">
        <v>428</v>
      </c>
      <c r="C481" s="141" t="s">
        <v>429</v>
      </c>
      <c r="D481" s="142"/>
      <c r="E481" s="143"/>
      <c r="F481" s="144"/>
      <c r="G481" s="145"/>
      <c r="H481" s="123"/>
      <c r="I481" s="124"/>
    </row>
    <row r="482" spans="1:9" ht="30" customHeight="1">
      <c r="A482" s="116">
        <v>146</v>
      </c>
      <c r="B482" s="117">
        <v>723000001</v>
      </c>
      <c r="C482" s="118" t="s">
        <v>430</v>
      </c>
      <c r="D482" s="119" t="s">
        <v>84</v>
      </c>
      <c r="E482" s="120">
        <v>1</v>
      </c>
      <c r="F482" s="121">
        <f>Plynovod!G73</f>
        <v>0</v>
      </c>
      <c r="G482" s="122">
        <f>ROUND((E482*F482),2)</f>
        <v>0</v>
      </c>
      <c r="H482" s="123">
        <f t="shared" si="104"/>
        <v>0</v>
      </c>
      <c r="I482" s="124">
        <f t="shared" si="105"/>
        <v>0</v>
      </c>
    </row>
    <row r="483" spans="1:9" ht="12.75" customHeight="1">
      <c r="A483" s="146"/>
      <c r="B483" s="147" t="s">
        <v>428</v>
      </c>
      <c r="C483" s="148" t="s">
        <v>429</v>
      </c>
      <c r="D483" s="149"/>
      <c r="E483" s="150"/>
      <c r="F483" s="151"/>
      <c r="G483" s="152">
        <f>SUM(G482:G482)</f>
        <v>0</v>
      </c>
      <c r="H483" s="152">
        <f t="shared" si="104"/>
        <v>0</v>
      </c>
      <c r="I483" s="153">
        <f t="shared" si="105"/>
        <v>0</v>
      </c>
    </row>
    <row r="484" spans="1:9" ht="12.75" customHeight="1">
      <c r="A484" s="154"/>
      <c r="B484" s="155"/>
      <c r="C484" s="156"/>
      <c r="D484" s="154"/>
      <c r="E484" s="157"/>
      <c r="F484" s="158"/>
      <c r="G484" s="159"/>
      <c r="H484" s="160"/>
      <c r="I484" s="160"/>
    </row>
    <row r="485" spans="1:9" ht="28.5" customHeight="1">
      <c r="A485" s="314" t="s">
        <v>1</v>
      </c>
      <c r="B485" s="315"/>
      <c r="C485" s="102" t="s">
        <v>431</v>
      </c>
      <c r="D485" s="103"/>
      <c r="E485" s="104"/>
      <c r="F485" s="105"/>
      <c r="G485" s="106">
        <f>G488</f>
        <v>0</v>
      </c>
      <c r="H485" s="106">
        <f t="shared" ref="H485:I485" si="129">H488</f>
        <v>0</v>
      </c>
      <c r="I485" s="106">
        <f t="shared" si="129"/>
        <v>0</v>
      </c>
    </row>
    <row r="486" spans="1:9" ht="12.75" customHeight="1">
      <c r="A486" s="139"/>
      <c r="B486" s="140" t="s">
        <v>504</v>
      </c>
      <c r="C486" s="141" t="s">
        <v>505</v>
      </c>
      <c r="D486" s="142"/>
      <c r="E486" s="143"/>
      <c r="F486" s="144"/>
      <c r="G486" s="145"/>
      <c r="H486" s="123"/>
      <c r="I486" s="124"/>
    </row>
    <row r="487" spans="1:9" ht="30" customHeight="1">
      <c r="A487" s="116">
        <v>147</v>
      </c>
      <c r="B487" s="117" t="s">
        <v>504</v>
      </c>
      <c r="C487" s="118" t="s">
        <v>595</v>
      </c>
      <c r="D487" s="119" t="s">
        <v>84</v>
      </c>
      <c r="E487" s="120">
        <v>1</v>
      </c>
      <c r="F487" s="121">
        <f>Elektroinstalace!J159</f>
        <v>0</v>
      </c>
      <c r="G487" s="122">
        <f>ROUND((E487*F487),2)</f>
        <v>0</v>
      </c>
      <c r="H487" s="123">
        <f t="shared" si="104"/>
        <v>0</v>
      </c>
      <c r="I487" s="124">
        <f t="shared" si="105"/>
        <v>0</v>
      </c>
    </row>
    <row r="488" spans="1:9" ht="12.75" customHeight="1">
      <c r="A488" s="146"/>
      <c r="B488" s="147" t="s">
        <v>504</v>
      </c>
      <c r="C488" s="148" t="s">
        <v>505</v>
      </c>
      <c r="D488" s="149"/>
      <c r="E488" s="150"/>
      <c r="F488" s="151"/>
      <c r="G488" s="152">
        <f>SUM(G487:G487)</f>
        <v>0</v>
      </c>
      <c r="H488" s="152">
        <f t="shared" si="104"/>
        <v>0</v>
      </c>
      <c r="I488" s="153">
        <f t="shared" si="105"/>
        <v>0</v>
      </c>
    </row>
    <row r="489" spans="1:9" ht="12.75" customHeight="1">
      <c r="A489" s="154"/>
      <c r="B489" s="155"/>
      <c r="C489" s="156"/>
      <c r="D489" s="154"/>
      <c r="E489" s="157"/>
      <c r="F489" s="158"/>
      <c r="G489" s="159"/>
      <c r="H489" s="160"/>
      <c r="I489" s="160"/>
    </row>
    <row r="490" spans="1:9" ht="28.5" customHeight="1">
      <c r="A490" s="314" t="s">
        <v>1</v>
      </c>
      <c r="B490" s="315"/>
      <c r="C490" s="102" t="s">
        <v>432</v>
      </c>
      <c r="D490" s="103"/>
      <c r="E490" s="104"/>
      <c r="F490" s="105"/>
      <c r="G490" s="106">
        <f>G494+G500+G505+G512+G518+G522+G531</f>
        <v>0</v>
      </c>
      <c r="H490" s="106">
        <f>H494+H500+H505+H512+H518+H522+H531</f>
        <v>0</v>
      </c>
      <c r="I490" s="106">
        <f>I494+I500+I505+I512+I518+I522+I531</f>
        <v>0</v>
      </c>
    </row>
    <row r="491" spans="1:9" ht="12.75" customHeight="1">
      <c r="A491" s="139"/>
      <c r="B491" s="140" t="s">
        <v>12</v>
      </c>
      <c r="C491" s="141" t="s">
        <v>171</v>
      </c>
      <c r="D491" s="142"/>
      <c r="E491" s="143"/>
      <c r="F491" s="144"/>
      <c r="G491" s="145"/>
      <c r="H491" s="123"/>
      <c r="I491" s="124"/>
    </row>
    <row r="492" spans="1:9" ht="45" customHeight="1">
      <c r="A492" s="116">
        <v>13</v>
      </c>
      <c r="B492" s="117" t="s">
        <v>189</v>
      </c>
      <c r="C492" s="118" t="s">
        <v>506</v>
      </c>
      <c r="D492" s="119" t="s">
        <v>16</v>
      </c>
      <c r="E492" s="120">
        <v>23.182200000000002</v>
      </c>
      <c r="F492" s="121">
        <v>0</v>
      </c>
      <c r="G492" s="122">
        <f>ROUND((E492*F492),2)</f>
        <v>0</v>
      </c>
      <c r="H492" s="123">
        <f t="shared" si="104"/>
        <v>0</v>
      </c>
      <c r="I492" s="124">
        <f t="shared" si="105"/>
        <v>0</v>
      </c>
    </row>
    <row r="493" spans="1:9" ht="30" customHeight="1">
      <c r="A493" s="116">
        <v>15</v>
      </c>
      <c r="B493" s="117" t="s">
        <v>191</v>
      </c>
      <c r="C493" s="118" t="s">
        <v>433</v>
      </c>
      <c r="D493" s="119" t="s">
        <v>79</v>
      </c>
      <c r="E493" s="120">
        <v>0.63288</v>
      </c>
      <c r="F493" s="121">
        <v>0</v>
      </c>
      <c r="G493" s="122">
        <f>ROUND((E493*F493),2)</f>
        <v>0</v>
      </c>
      <c r="H493" s="123">
        <f t="shared" si="104"/>
        <v>0</v>
      </c>
      <c r="I493" s="124">
        <f t="shared" si="105"/>
        <v>0</v>
      </c>
    </row>
    <row r="494" spans="1:9" ht="12.75" customHeight="1">
      <c r="A494" s="125"/>
      <c r="B494" s="126" t="s">
        <v>12</v>
      </c>
      <c r="C494" s="127" t="s">
        <v>171</v>
      </c>
      <c r="D494" s="128"/>
      <c r="E494" s="129"/>
      <c r="F494" s="130"/>
      <c r="G494" s="131">
        <f>SUM(G492:G493)</f>
        <v>0</v>
      </c>
      <c r="H494" s="131">
        <f t="shared" si="104"/>
        <v>0</v>
      </c>
      <c r="I494" s="132">
        <f t="shared" si="105"/>
        <v>0</v>
      </c>
    </row>
    <row r="495" spans="1:9" ht="12.75" customHeight="1">
      <c r="A495" s="133"/>
      <c r="B495" s="134"/>
      <c r="C495" s="135"/>
      <c r="D495" s="134"/>
      <c r="E495" s="136"/>
      <c r="F495" s="137"/>
      <c r="G495" s="138"/>
      <c r="H495" s="123"/>
      <c r="I495" s="124"/>
    </row>
    <row r="496" spans="1:9" ht="12.75" customHeight="1">
      <c r="A496" s="139"/>
      <c r="B496" s="140" t="s">
        <v>194</v>
      </c>
      <c r="C496" s="141" t="s">
        <v>195</v>
      </c>
      <c r="D496" s="142"/>
      <c r="E496" s="143"/>
      <c r="F496" s="144"/>
      <c r="G496" s="145"/>
      <c r="H496" s="123"/>
      <c r="I496" s="124"/>
    </row>
    <row r="497" spans="1:9" ht="45" customHeight="1">
      <c r="A497" s="116">
        <v>17</v>
      </c>
      <c r="B497" s="117" t="s">
        <v>196</v>
      </c>
      <c r="C497" s="118" t="s">
        <v>434</v>
      </c>
      <c r="D497" s="119" t="s">
        <v>16</v>
      </c>
      <c r="E497" s="120">
        <v>13.923360000000001</v>
      </c>
      <c r="F497" s="121">
        <v>0</v>
      </c>
      <c r="G497" s="122">
        <f>ROUND((E497*F497),2)</f>
        <v>0</v>
      </c>
      <c r="H497" s="123">
        <f t="shared" si="104"/>
        <v>0</v>
      </c>
      <c r="I497" s="124">
        <f t="shared" si="105"/>
        <v>0</v>
      </c>
    </row>
    <row r="498" spans="1:9" ht="45" customHeight="1">
      <c r="A498" s="116">
        <v>16</v>
      </c>
      <c r="B498" s="117" t="s">
        <v>198</v>
      </c>
      <c r="C498" s="118" t="s">
        <v>551</v>
      </c>
      <c r="D498" s="119" t="s">
        <v>16</v>
      </c>
      <c r="E498" s="120">
        <v>12.657600000000002</v>
      </c>
      <c r="F498" s="121">
        <v>0</v>
      </c>
      <c r="G498" s="122">
        <f>ROUND((E498*F498),2)</f>
        <v>0</v>
      </c>
      <c r="H498" s="123">
        <f t="shared" si="104"/>
        <v>0</v>
      </c>
      <c r="I498" s="124">
        <f t="shared" si="105"/>
        <v>0</v>
      </c>
    </row>
    <row r="499" spans="1:9" ht="45" customHeight="1">
      <c r="A499" s="116">
        <v>19</v>
      </c>
      <c r="B499" s="117" t="s">
        <v>435</v>
      </c>
      <c r="C499" s="118" t="s">
        <v>436</v>
      </c>
      <c r="D499" s="119" t="s">
        <v>16</v>
      </c>
      <c r="E499" s="120">
        <v>23.182200000000002</v>
      </c>
      <c r="F499" s="121">
        <v>0</v>
      </c>
      <c r="G499" s="122">
        <f>ROUND((E499*F499),2)</f>
        <v>0</v>
      </c>
      <c r="H499" s="123">
        <f t="shared" si="104"/>
        <v>0</v>
      </c>
      <c r="I499" s="124">
        <f t="shared" si="105"/>
        <v>0</v>
      </c>
    </row>
    <row r="500" spans="1:9" ht="12.75" customHeight="1">
      <c r="A500" s="125"/>
      <c r="B500" s="126" t="s">
        <v>194</v>
      </c>
      <c r="C500" s="127" t="s">
        <v>195</v>
      </c>
      <c r="D500" s="128"/>
      <c r="E500" s="129"/>
      <c r="F500" s="130"/>
      <c r="G500" s="131">
        <f>SUM(G497:G499)</f>
        <v>0</v>
      </c>
      <c r="H500" s="131">
        <f t="shared" si="104"/>
        <v>0</v>
      </c>
      <c r="I500" s="132">
        <f t="shared" si="105"/>
        <v>0</v>
      </c>
    </row>
    <row r="501" spans="1:9" ht="12.75" customHeight="1">
      <c r="A501" s="133"/>
      <c r="B501" s="134"/>
      <c r="C501" s="135"/>
      <c r="D501" s="134"/>
      <c r="E501" s="136"/>
      <c r="F501" s="137"/>
      <c r="G501" s="138"/>
      <c r="H501" s="123"/>
      <c r="I501" s="124"/>
    </row>
    <row r="502" spans="1:9" ht="12.75" customHeight="1">
      <c r="A502" s="133"/>
      <c r="B502" s="140">
        <v>767</v>
      </c>
      <c r="C502" s="141" t="s">
        <v>519</v>
      </c>
      <c r="D502" s="134"/>
      <c r="E502" s="136"/>
      <c r="F502" s="137"/>
      <c r="G502" s="138"/>
      <c r="H502" s="123"/>
      <c r="I502" s="124"/>
    </row>
    <row r="503" spans="1:9" ht="30" customHeight="1">
      <c r="A503" s="116">
        <v>149</v>
      </c>
      <c r="B503" s="117" t="s">
        <v>219</v>
      </c>
      <c r="C503" s="118" t="s">
        <v>597</v>
      </c>
      <c r="D503" s="119" t="s">
        <v>93</v>
      </c>
      <c r="E503" s="120">
        <v>34.5</v>
      </c>
      <c r="F503" s="121">
        <v>0</v>
      </c>
      <c r="G503" s="122">
        <f t="shared" ref="G503:G504" si="130">ROUND((E503*F503),2)</f>
        <v>0</v>
      </c>
      <c r="H503" s="123">
        <f t="shared" ref="H503:H505" si="131">G503*1.21-G503</f>
        <v>0</v>
      </c>
      <c r="I503" s="124">
        <f t="shared" ref="I503:I505" si="132">G503*1.21</f>
        <v>0</v>
      </c>
    </row>
    <row r="504" spans="1:9" ht="45" customHeight="1">
      <c r="A504" s="116">
        <v>150</v>
      </c>
      <c r="B504" s="117" t="s">
        <v>224</v>
      </c>
      <c r="C504" s="118" t="s">
        <v>598</v>
      </c>
      <c r="D504" s="119" t="s">
        <v>112</v>
      </c>
      <c r="E504" s="120">
        <v>203.81220000000002</v>
      </c>
      <c r="F504" s="121">
        <v>0</v>
      </c>
      <c r="G504" s="122">
        <f t="shared" si="130"/>
        <v>0</v>
      </c>
      <c r="H504" s="123">
        <f t="shared" si="131"/>
        <v>0</v>
      </c>
      <c r="I504" s="124">
        <f t="shared" si="132"/>
        <v>0</v>
      </c>
    </row>
    <row r="505" spans="1:9" ht="12.75" customHeight="1">
      <c r="A505" s="125"/>
      <c r="B505" s="126">
        <v>767</v>
      </c>
      <c r="C505" s="127" t="s">
        <v>519</v>
      </c>
      <c r="D505" s="128"/>
      <c r="E505" s="129"/>
      <c r="F505" s="130"/>
      <c r="G505" s="131">
        <f>SUM(G502:G504)</f>
        <v>0</v>
      </c>
      <c r="H505" s="131">
        <f t="shared" si="131"/>
        <v>0</v>
      </c>
      <c r="I505" s="132">
        <f t="shared" si="132"/>
        <v>0</v>
      </c>
    </row>
    <row r="506" spans="1:9" ht="12.75" customHeight="1">
      <c r="A506" s="133"/>
      <c r="B506" s="134"/>
      <c r="C506" s="135"/>
      <c r="D506" s="134"/>
      <c r="E506" s="136"/>
      <c r="F506" s="137"/>
      <c r="G506" s="138"/>
      <c r="H506" s="123"/>
      <c r="I506" s="124"/>
    </row>
    <row r="507" spans="1:9" ht="12.75" customHeight="1">
      <c r="A507" s="139"/>
      <c r="B507" s="140" t="s">
        <v>437</v>
      </c>
      <c r="C507" s="141" t="s">
        <v>438</v>
      </c>
      <c r="D507" s="142"/>
      <c r="E507" s="143"/>
      <c r="F507" s="144"/>
      <c r="G507" s="145"/>
      <c r="H507" s="123"/>
      <c r="I507" s="124"/>
    </row>
    <row r="508" spans="1:9" ht="45" customHeight="1">
      <c r="A508" s="116">
        <v>6</v>
      </c>
      <c r="B508" s="117" t="s">
        <v>439</v>
      </c>
      <c r="C508" s="118" t="s">
        <v>523</v>
      </c>
      <c r="D508" s="119" t="s">
        <v>16</v>
      </c>
      <c r="E508" s="120">
        <v>34.570799999999998</v>
      </c>
      <c r="F508" s="121">
        <v>0</v>
      </c>
      <c r="G508" s="122">
        <f>ROUND((E508*F508),2)</f>
        <v>0</v>
      </c>
      <c r="H508" s="123">
        <f t="shared" si="104"/>
        <v>0</v>
      </c>
      <c r="I508" s="124">
        <f t="shared" si="105"/>
        <v>0</v>
      </c>
    </row>
    <row r="509" spans="1:9" ht="30" customHeight="1">
      <c r="A509" s="116">
        <v>5</v>
      </c>
      <c r="B509" s="117" t="s">
        <v>440</v>
      </c>
      <c r="C509" s="118" t="s">
        <v>524</v>
      </c>
      <c r="D509" s="119" t="s">
        <v>93</v>
      </c>
      <c r="E509" s="120">
        <v>6.8997599999999997</v>
      </c>
      <c r="F509" s="121">
        <v>0</v>
      </c>
      <c r="G509" s="122">
        <f>ROUND((E509*F509),2)</f>
        <v>0</v>
      </c>
      <c r="H509" s="123">
        <f t="shared" si="104"/>
        <v>0</v>
      </c>
      <c r="I509" s="124">
        <f t="shared" si="105"/>
        <v>0</v>
      </c>
    </row>
    <row r="510" spans="1:9" ht="45" customHeight="1">
      <c r="A510" s="116">
        <v>4</v>
      </c>
      <c r="B510" s="117" t="s">
        <v>441</v>
      </c>
      <c r="C510" s="118" t="s">
        <v>442</v>
      </c>
      <c r="D510" s="119" t="s">
        <v>93</v>
      </c>
      <c r="E510" s="120">
        <v>8.0497199999999989</v>
      </c>
      <c r="F510" s="121">
        <v>0</v>
      </c>
      <c r="G510" s="122">
        <f>ROUND((E510*F510),2)</f>
        <v>0</v>
      </c>
      <c r="H510" s="123">
        <f t="shared" si="104"/>
        <v>0</v>
      </c>
      <c r="I510" s="124">
        <f t="shared" si="105"/>
        <v>0</v>
      </c>
    </row>
    <row r="511" spans="1:9" ht="30" customHeight="1">
      <c r="A511" s="116">
        <v>1</v>
      </c>
      <c r="B511" s="117" t="s">
        <v>443</v>
      </c>
      <c r="C511" s="118" t="s">
        <v>444</v>
      </c>
      <c r="D511" s="119" t="s">
        <v>16</v>
      </c>
      <c r="E511" s="120">
        <v>6.3288000000000011</v>
      </c>
      <c r="F511" s="121">
        <v>0</v>
      </c>
      <c r="G511" s="122">
        <f>ROUND((E511*F511),2)</f>
        <v>0</v>
      </c>
      <c r="H511" s="123">
        <f t="shared" si="104"/>
        <v>0</v>
      </c>
      <c r="I511" s="124">
        <f t="shared" si="105"/>
        <v>0</v>
      </c>
    </row>
    <row r="512" spans="1:9" ht="12.75" customHeight="1">
      <c r="A512" s="125"/>
      <c r="B512" s="126" t="s">
        <v>437</v>
      </c>
      <c r="C512" s="127" t="s">
        <v>438</v>
      </c>
      <c r="D512" s="128"/>
      <c r="E512" s="129"/>
      <c r="F512" s="130"/>
      <c r="G512" s="131">
        <f>SUM(G508:G511)</f>
        <v>0</v>
      </c>
      <c r="H512" s="131">
        <f t="shared" si="104"/>
        <v>0</v>
      </c>
      <c r="I512" s="132">
        <f t="shared" si="105"/>
        <v>0</v>
      </c>
    </row>
    <row r="513" spans="1:9" ht="12.75" customHeight="1">
      <c r="A513" s="133"/>
      <c r="B513" s="134"/>
      <c r="C513" s="135"/>
      <c r="D513" s="134"/>
      <c r="E513" s="136"/>
      <c r="F513" s="137"/>
      <c r="G513" s="138"/>
      <c r="H513" s="123"/>
      <c r="I513" s="124"/>
    </row>
    <row r="514" spans="1:9" ht="12.75" customHeight="1">
      <c r="A514" s="139"/>
      <c r="B514" s="140" t="s">
        <v>445</v>
      </c>
      <c r="C514" s="141" t="s">
        <v>446</v>
      </c>
      <c r="D514" s="142"/>
      <c r="E514" s="143"/>
      <c r="F514" s="144"/>
      <c r="G514" s="145"/>
      <c r="H514" s="123"/>
      <c r="I514" s="124"/>
    </row>
    <row r="515" spans="1:9" ht="30" customHeight="1">
      <c r="A515" s="116">
        <v>7</v>
      </c>
      <c r="B515" s="117" t="s">
        <v>447</v>
      </c>
      <c r="C515" s="118" t="s">
        <v>448</v>
      </c>
      <c r="D515" s="119" t="s">
        <v>93</v>
      </c>
      <c r="E515" s="120">
        <v>24.040800000000004</v>
      </c>
      <c r="F515" s="121">
        <v>0</v>
      </c>
      <c r="G515" s="122">
        <f>ROUND((E515*F515),2)</f>
        <v>0</v>
      </c>
      <c r="H515" s="123">
        <f t="shared" si="104"/>
        <v>0</v>
      </c>
      <c r="I515" s="124">
        <f t="shared" si="105"/>
        <v>0</v>
      </c>
    </row>
    <row r="516" spans="1:9" ht="30" customHeight="1">
      <c r="A516" s="116">
        <v>2</v>
      </c>
      <c r="B516" s="117" t="s">
        <v>449</v>
      </c>
      <c r="C516" s="118" t="s">
        <v>450</v>
      </c>
      <c r="D516" s="119" t="s">
        <v>16</v>
      </c>
      <c r="E516" s="120">
        <v>23.182200000000002</v>
      </c>
      <c r="F516" s="121">
        <v>0</v>
      </c>
      <c r="G516" s="122">
        <f>ROUND((E516*F516),2)</f>
        <v>0</v>
      </c>
      <c r="H516" s="123">
        <f t="shared" si="104"/>
        <v>0</v>
      </c>
      <c r="I516" s="124">
        <f t="shared" si="105"/>
        <v>0</v>
      </c>
    </row>
    <row r="517" spans="1:9" ht="30" customHeight="1">
      <c r="A517" s="116">
        <v>3</v>
      </c>
      <c r="B517" s="117" t="s">
        <v>451</v>
      </c>
      <c r="C517" s="118" t="s">
        <v>452</v>
      </c>
      <c r="D517" s="119" t="s">
        <v>93</v>
      </c>
      <c r="E517" s="120">
        <v>20.034000000000002</v>
      </c>
      <c r="F517" s="121">
        <v>0</v>
      </c>
      <c r="G517" s="122">
        <f>ROUND((E517*F517),2)</f>
        <v>0</v>
      </c>
      <c r="H517" s="123">
        <f t="shared" si="104"/>
        <v>0</v>
      </c>
      <c r="I517" s="124">
        <f t="shared" si="105"/>
        <v>0</v>
      </c>
    </row>
    <row r="518" spans="1:9" ht="12.75" customHeight="1">
      <c r="A518" s="125"/>
      <c r="B518" s="126" t="s">
        <v>445</v>
      </c>
      <c r="C518" s="127" t="s">
        <v>446</v>
      </c>
      <c r="D518" s="128"/>
      <c r="E518" s="129"/>
      <c r="F518" s="130"/>
      <c r="G518" s="131">
        <f>SUM(G515:G517)</f>
        <v>0</v>
      </c>
      <c r="H518" s="131">
        <f t="shared" si="104"/>
        <v>0</v>
      </c>
      <c r="I518" s="132">
        <f t="shared" si="105"/>
        <v>0</v>
      </c>
    </row>
    <row r="519" spans="1:9" ht="12.75" customHeight="1">
      <c r="A519" s="133"/>
      <c r="B519" s="134"/>
      <c r="C519" s="135"/>
      <c r="D519" s="134"/>
      <c r="E519" s="136"/>
      <c r="F519" s="137"/>
      <c r="G519" s="138"/>
      <c r="H519" s="123"/>
      <c r="I519" s="124"/>
    </row>
    <row r="520" spans="1:9" ht="12.75" customHeight="1">
      <c r="A520" s="139"/>
      <c r="B520" s="140" t="s">
        <v>121</v>
      </c>
      <c r="C520" s="141" t="s">
        <v>122</v>
      </c>
      <c r="D520" s="142"/>
      <c r="E520" s="143"/>
      <c r="F520" s="144"/>
      <c r="G520" s="145"/>
      <c r="H520" s="123"/>
      <c r="I520" s="124"/>
    </row>
    <row r="521" spans="1:9" ht="30" customHeight="1">
      <c r="A521" s="116">
        <v>14</v>
      </c>
      <c r="B521" s="117" t="s">
        <v>123</v>
      </c>
      <c r="C521" s="118" t="s">
        <v>453</v>
      </c>
      <c r="D521" s="119" t="s">
        <v>79</v>
      </c>
      <c r="E521" s="120">
        <v>0.63288</v>
      </c>
      <c r="F521" s="121">
        <v>0</v>
      </c>
      <c r="G521" s="122">
        <f>ROUND((E521*F521),2)</f>
        <v>0</v>
      </c>
      <c r="H521" s="123">
        <f t="shared" si="104"/>
        <v>0</v>
      </c>
      <c r="I521" s="124">
        <f t="shared" si="105"/>
        <v>0</v>
      </c>
    </row>
    <row r="522" spans="1:9" ht="12.75" customHeight="1">
      <c r="A522" s="125"/>
      <c r="B522" s="126" t="s">
        <v>121</v>
      </c>
      <c r="C522" s="127" t="s">
        <v>122</v>
      </c>
      <c r="D522" s="128"/>
      <c r="E522" s="129"/>
      <c r="F522" s="130"/>
      <c r="G522" s="131">
        <f>SUM(G521:G521)</f>
        <v>0</v>
      </c>
      <c r="H522" s="131">
        <f t="shared" si="104"/>
        <v>0</v>
      </c>
      <c r="I522" s="132">
        <f t="shared" si="105"/>
        <v>0</v>
      </c>
    </row>
    <row r="523" spans="1:9" ht="12.75" customHeight="1">
      <c r="A523" s="133"/>
      <c r="B523" s="134"/>
      <c r="C523" s="135"/>
      <c r="D523" s="134"/>
      <c r="E523" s="136"/>
      <c r="F523" s="137"/>
      <c r="G523" s="138"/>
      <c r="H523" s="123"/>
      <c r="I523" s="124"/>
    </row>
    <row r="524" spans="1:9" ht="12.75" customHeight="1">
      <c r="A524" s="139"/>
      <c r="B524" s="140" t="s">
        <v>128</v>
      </c>
      <c r="C524" s="141" t="s">
        <v>129</v>
      </c>
      <c r="D524" s="142"/>
      <c r="E524" s="143"/>
      <c r="F524" s="144"/>
      <c r="G524" s="145"/>
      <c r="H524" s="123"/>
      <c r="I524" s="124"/>
    </row>
    <row r="525" spans="1:9" ht="45" customHeight="1">
      <c r="A525" s="116">
        <v>8</v>
      </c>
      <c r="B525" s="117" t="s">
        <v>265</v>
      </c>
      <c r="C525" s="118" t="s">
        <v>507</v>
      </c>
      <c r="D525" s="119" t="s">
        <v>16</v>
      </c>
      <c r="E525" s="120">
        <v>23.182200000000002</v>
      </c>
      <c r="F525" s="121">
        <v>0</v>
      </c>
      <c r="G525" s="122">
        <f>ROUND((E525*F525),2)</f>
        <v>0</v>
      </c>
      <c r="H525" s="123">
        <f t="shared" si="104"/>
        <v>0</v>
      </c>
      <c r="I525" s="124">
        <f t="shared" si="105"/>
        <v>0</v>
      </c>
    </row>
    <row r="526" spans="1:9" ht="45" customHeight="1">
      <c r="A526" s="116">
        <v>151</v>
      </c>
      <c r="B526" s="117" t="s">
        <v>235</v>
      </c>
      <c r="C526" s="118" t="s">
        <v>834</v>
      </c>
      <c r="D526" s="119" t="s">
        <v>16</v>
      </c>
      <c r="E526" s="120">
        <v>23.182200000000002</v>
      </c>
      <c r="F526" s="121">
        <v>0</v>
      </c>
      <c r="G526" s="122">
        <f t="shared" ref="G526" si="133">ROUND((E526*F526),2)</f>
        <v>0</v>
      </c>
      <c r="H526" s="123">
        <f t="shared" si="104"/>
        <v>0</v>
      </c>
      <c r="I526" s="124">
        <f t="shared" si="105"/>
        <v>0</v>
      </c>
    </row>
    <row r="527" spans="1:9" ht="30" customHeight="1">
      <c r="A527" s="116">
        <v>10</v>
      </c>
      <c r="B527" s="117" t="s">
        <v>130</v>
      </c>
      <c r="C527" s="118" t="s">
        <v>454</v>
      </c>
      <c r="D527" s="119" t="s">
        <v>14</v>
      </c>
      <c r="E527" s="120">
        <v>1.26576</v>
      </c>
      <c r="F527" s="121">
        <v>0</v>
      </c>
      <c r="G527" s="122">
        <f>ROUND((E527*F527),2)</f>
        <v>0</v>
      </c>
      <c r="H527" s="123">
        <f t="shared" si="104"/>
        <v>0</v>
      </c>
      <c r="I527" s="124">
        <f t="shared" si="105"/>
        <v>0</v>
      </c>
    </row>
    <row r="528" spans="1:9" ht="30" customHeight="1">
      <c r="A528" s="116">
        <v>11</v>
      </c>
      <c r="B528" s="117" t="s">
        <v>134</v>
      </c>
      <c r="C528" s="118" t="s">
        <v>455</v>
      </c>
      <c r="D528" s="119" t="s">
        <v>14</v>
      </c>
      <c r="E528" s="120">
        <v>5.06304</v>
      </c>
      <c r="F528" s="121">
        <v>0</v>
      </c>
      <c r="G528" s="122">
        <f>ROUND((E528*F528),2)</f>
        <v>0</v>
      </c>
      <c r="H528" s="123">
        <f t="shared" ref="H528:H571" si="134">G528*1.21-G528</f>
        <v>0</v>
      </c>
      <c r="I528" s="124">
        <f t="shared" ref="I528:I571" si="135">G528*1.21</f>
        <v>0</v>
      </c>
    </row>
    <row r="529" spans="1:9" ht="30" customHeight="1">
      <c r="A529" s="116">
        <v>9</v>
      </c>
      <c r="B529" s="117" t="s">
        <v>139</v>
      </c>
      <c r="C529" s="118" t="s">
        <v>456</v>
      </c>
      <c r="D529" s="119" t="s">
        <v>14</v>
      </c>
      <c r="E529" s="120">
        <v>1.26576</v>
      </c>
      <c r="F529" s="121">
        <v>0</v>
      </c>
      <c r="G529" s="122">
        <f>ROUND((E529*F529),2)</f>
        <v>0</v>
      </c>
      <c r="H529" s="123">
        <f t="shared" si="134"/>
        <v>0</v>
      </c>
      <c r="I529" s="124">
        <f t="shared" si="135"/>
        <v>0</v>
      </c>
    </row>
    <row r="530" spans="1:9" ht="30" customHeight="1">
      <c r="A530" s="116">
        <v>12</v>
      </c>
      <c r="B530" s="117" t="s">
        <v>144</v>
      </c>
      <c r="C530" s="118" t="s">
        <v>457</v>
      </c>
      <c r="D530" s="119" t="s">
        <v>14</v>
      </c>
      <c r="E530" s="120">
        <v>0.59400000000000008</v>
      </c>
      <c r="F530" s="121">
        <v>0</v>
      </c>
      <c r="G530" s="122">
        <f>ROUND((E530*F530),2)</f>
        <v>0</v>
      </c>
      <c r="H530" s="123">
        <f t="shared" si="134"/>
        <v>0</v>
      </c>
      <c r="I530" s="124">
        <f t="shared" si="135"/>
        <v>0</v>
      </c>
    </row>
    <row r="531" spans="1:9" ht="12.75" customHeight="1">
      <c r="A531" s="146"/>
      <c r="B531" s="147" t="s">
        <v>128</v>
      </c>
      <c r="C531" s="148" t="s">
        <v>129</v>
      </c>
      <c r="D531" s="149"/>
      <c r="E531" s="150"/>
      <c r="F531" s="151"/>
      <c r="G531" s="152">
        <f>SUM(G525:G530)</f>
        <v>0</v>
      </c>
      <c r="H531" s="152">
        <f t="shared" si="134"/>
        <v>0</v>
      </c>
      <c r="I531" s="153">
        <f t="shared" si="135"/>
        <v>0</v>
      </c>
    </row>
    <row r="532" spans="1:9" ht="12.75" customHeight="1">
      <c r="A532" s="154"/>
      <c r="B532" s="155"/>
      <c r="C532" s="156"/>
      <c r="D532" s="154"/>
      <c r="E532" s="157"/>
      <c r="F532" s="158"/>
      <c r="G532" s="159"/>
      <c r="H532" s="160"/>
      <c r="I532" s="160"/>
    </row>
    <row r="533" spans="1:9" ht="28.5" customHeight="1">
      <c r="A533" s="314" t="s">
        <v>1</v>
      </c>
      <c r="B533" s="315"/>
      <c r="C533" s="102" t="s">
        <v>458</v>
      </c>
      <c r="D533" s="103"/>
      <c r="E533" s="104"/>
      <c r="F533" s="105"/>
      <c r="G533" s="106">
        <f>G536+G542+G549+G553</f>
        <v>0</v>
      </c>
      <c r="H533" s="106">
        <f t="shared" ref="H533:I533" si="136">H536+H542+H549+H553</f>
        <v>0</v>
      </c>
      <c r="I533" s="106">
        <f t="shared" si="136"/>
        <v>0</v>
      </c>
    </row>
    <row r="534" spans="1:9" ht="12.75" customHeight="1">
      <c r="A534" s="139"/>
      <c r="B534" s="140" t="s">
        <v>99</v>
      </c>
      <c r="C534" s="141" t="s">
        <v>100</v>
      </c>
      <c r="D534" s="142"/>
      <c r="E534" s="143"/>
      <c r="F534" s="144"/>
      <c r="G534" s="145"/>
      <c r="H534" s="123"/>
      <c r="I534" s="124"/>
    </row>
    <row r="535" spans="1:9" ht="30" customHeight="1">
      <c r="A535" s="116">
        <v>1</v>
      </c>
      <c r="B535" s="117" t="s">
        <v>111</v>
      </c>
      <c r="C535" s="118" t="s">
        <v>856</v>
      </c>
      <c r="D535" s="119" t="s">
        <v>112</v>
      </c>
      <c r="E535" s="120">
        <v>172.5</v>
      </c>
      <c r="F535" s="121">
        <v>0</v>
      </c>
      <c r="G535" s="122">
        <f>ROUND((E535*F535),2)</f>
        <v>0</v>
      </c>
      <c r="H535" s="123">
        <f t="shared" si="134"/>
        <v>0</v>
      </c>
      <c r="I535" s="124">
        <f t="shared" si="135"/>
        <v>0</v>
      </c>
    </row>
    <row r="536" spans="1:9" ht="12.75" customHeight="1">
      <c r="A536" s="125"/>
      <c r="B536" s="126" t="s">
        <v>99</v>
      </c>
      <c r="C536" s="127" t="s">
        <v>100</v>
      </c>
      <c r="D536" s="128"/>
      <c r="E536" s="129"/>
      <c r="F536" s="130"/>
      <c r="G536" s="131">
        <f>SUM(G535:G535)</f>
        <v>0</v>
      </c>
      <c r="H536" s="131">
        <f t="shared" si="134"/>
        <v>0</v>
      </c>
      <c r="I536" s="132">
        <f t="shared" si="135"/>
        <v>0</v>
      </c>
    </row>
    <row r="537" spans="1:9" ht="12.75" customHeight="1">
      <c r="A537" s="133"/>
      <c r="B537" s="134"/>
      <c r="C537" s="135"/>
      <c r="D537" s="134"/>
      <c r="E537" s="136"/>
      <c r="F537" s="137"/>
      <c r="G537" s="138"/>
      <c r="H537" s="123"/>
      <c r="I537" s="124"/>
    </row>
    <row r="538" spans="1:9" ht="12.75" customHeight="1">
      <c r="A538" s="139"/>
      <c r="B538" s="140" t="s">
        <v>115</v>
      </c>
      <c r="C538" s="141" t="s">
        <v>243</v>
      </c>
      <c r="D538" s="142"/>
      <c r="E538" s="143"/>
      <c r="F538" s="144"/>
      <c r="G538" s="145"/>
      <c r="H538" s="123"/>
      <c r="I538" s="124"/>
    </row>
    <row r="539" spans="1:9" ht="45" customHeight="1">
      <c r="A539" s="116">
        <v>7</v>
      </c>
      <c r="B539" s="117" t="s">
        <v>459</v>
      </c>
      <c r="C539" s="118" t="s">
        <v>460</v>
      </c>
      <c r="D539" s="119" t="s">
        <v>79</v>
      </c>
      <c r="E539" s="120">
        <v>51.577500000000001</v>
      </c>
      <c r="F539" s="121">
        <v>0</v>
      </c>
      <c r="G539" s="122">
        <f>ROUND((E539*F539),2)</f>
        <v>0</v>
      </c>
      <c r="H539" s="123">
        <f t="shared" si="134"/>
        <v>0</v>
      </c>
      <c r="I539" s="124">
        <f t="shared" si="135"/>
        <v>0</v>
      </c>
    </row>
    <row r="540" spans="1:9" ht="45" customHeight="1">
      <c r="A540" s="116">
        <v>8</v>
      </c>
      <c r="B540" s="117" t="s">
        <v>461</v>
      </c>
      <c r="C540" s="118" t="s">
        <v>462</v>
      </c>
      <c r="D540" s="119" t="s">
        <v>79</v>
      </c>
      <c r="E540" s="120">
        <v>1031.55</v>
      </c>
      <c r="F540" s="121">
        <v>0</v>
      </c>
      <c r="G540" s="122">
        <f>ROUND((E540*F540),2)</f>
        <v>0</v>
      </c>
      <c r="H540" s="123">
        <f t="shared" si="134"/>
        <v>0</v>
      </c>
      <c r="I540" s="124">
        <f t="shared" si="135"/>
        <v>0</v>
      </c>
    </row>
    <row r="541" spans="1:9" ht="45" customHeight="1">
      <c r="A541" s="116">
        <v>6</v>
      </c>
      <c r="B541" s="117" t="s">
        <v>463</v>
      </c>
      <c r="C541" s="118" t="s">
        <v>464</v>
      </c>
      <c r="D541" s="119" t="s">
        <v>79</v>
      </c>
      <c r="E541" s="120">
        <v>51.577500000000001</v>
      </c>
      <c r="F541" s="121">
        <v>0</v>
      </c>
      <c r="G541" s="122">
        <f>ROUND((E541*F541),2)</f>
        <v>0</v>
      </c>
      <c r="H541" s="123">
        <f t="shared" si="134"/>
        <v>0</v>
      </c>
      <c r="I541" s="124">
        <f t="shared" si="135"/>
        <v>0</v>
      </c>
    </row>
    <row r="542" spans="1:9" ht="12.75" customHeight="1">
      <c r="A542" s="125"/>
      <c r="B542" s="126" t="s">
        <v>115</v>
      </c>
      <c r="C542" s="127" t="s">
        <v>243</v>
      </c>
      <c r="D542" s="128"/>
      <c r="E542" s="129"/>
      <c r="F542" s="130"/>
      <c r="G542" s="131">
        <f>SUM(G539:G541)</f>
        <v>0</v>
      </c>
      <c r="H542" s="131">
        <f t="shared" si="134"/>
        <v>0</v>
      </c>
      <c r="I542" s="132">
        <f t="shared" si="135"/>
        <v>0</v>
      </c>
    </row>
    <row r="543" spans="1:9" ht="12.75" customHeight="1">
      <c r="A543" s="133"/>
      <c r="B543" s="134"/>
      <c r="C543" s="135"/>
      <c r="D543" s="134"/>
      <c r="E543" s="136"/>
      <c r="F543" s="137"/>
      <c r="G543" s="138"/>
      <c r="H543" s="123"/>
      <c r="I543" s="124"/>
    </row>
    <row r="544" spans="1:9" ht="12.75" customHeight="1">
      <c r="A544" s="139"/>
      <c r="B544" s="140" t="s">
        <v>128</v>
      </c>
      <c r="C544" s="141" t="s">
        <v>129</v>
      </c>
      <c r="D544" s="142"/>
      <c r="E544" s="143"/>
      <c r="F544" s="144"/>
      <c r="G544" s="145"/>
      <c r="H544" s="123"/>
      <c r="I544" s="124"/>
    </row>
    <row r="545" spans="1:9" ht="30" customHeight="1">
      <c r="A545" s="116">
        <v>4</v>
      </c>
      <c r="B545" s="117" t="s">
        <v>130</v>
      </c>
      <c r="C545" s="118" t="s">
        <v>465</v>
      </c>
      <c r="D545" s="119" t="s">
        <v>14</v>
      </c>
      <c r="E545" s="120">
        <f>E552*1.85</f>
        <v>35.529249999999998</v>
      </c>
      <c r="F545" s="121">
        <v>0</v>
      </c>
      <c r="G545" s="122">
        <f>ROUND((E545*F545),2)</f>
        <v>0</v>
      </c>
      <c r="H545" s="123">
        <f t="shared" si="134"/>
        <v>0</v>
      </c>
      <c r="I545" s="124">
        <f t="shared" si="135"/>
        <v>0</v>
      </c>
    </row>
    <row r="546" spans="1:9" ht="30" customHeight="1">
      <c r="A546" s="116">
        <v>5</v>
      </c>
      <c r="B546" s="117" t="s">
        <v>134</v>
      </c>
      <c r="C546" s="118" t="s">
        <v>466</v>
      </c>
      <c r="D546" s="119" t="s">
        <v>14</v>
      </c>
      <c r="E546" s="120">
        <f>E545*4</f>
        <v>142.11699999999999</v>
      </c>
      <c r="F546" s="121">
        <v>0</v>
      </c>
      <c r="G546" s="122">
        <f>ROUND((E546*F546),2)</f>
        <v>0</v>
      </c>
      <c r="H546" s="123">
        <f t="shared" si="134"/>
        <v>0</v>
      </c>
      <c r="I546" s="124">
        <f t="shared" si="135"/>
        <v>0</v>
      </c>
    </row>
    <row r="547" spans="1:9" ht="30" customHeight="1">
      <c r="A547" s="116">
        <v>3</v>
      </c>
      <c r="B547" s="117" t="s">
        <v>362</v>
      </c>
      <c r="C547" s="118" t="s">
        <v>467</v>
      </c>
      <c r="D547" s="119" t="s">
        <v>14</v>
      </c>
      <c r="E547" s="120">
        <f>E545</f>
        <v>35.529249999999998</v>
      </c>
      <c r="F547" s="121">
        <v>0</v>
      </c>
      <c r="G547" s="122">
        <f>ROUND((E547*F547),2)</f>
        <v>0</v>
      </c>
      <c r="H547" s="123">
        <f t="shared" si="134"/>
        <v>0</v>
      </c>
      <c r="I547" s="124">
        <f t="shared" si="135"/>
        <v>0</v>
      </c>
    </row>
    <row r="548" spans="1:9" ht="30" customHeight="1">
      <c r="A548" s="116">
        <v>9</v>
      </c>
      <c r="B548" s="117" t="s">
        <v>144</v>
      </c>
      <c r="C548" s="118" t="s">
        <v>468</v>
      </c>
      <c r="D548" s="119" t="s">
        <v>14</v>
      </c>
      <c r="E548" s="120">
        <f>E545</f>
        <v>35.529249999999998</v>
      </c>
      <c r="F548" s="121">
        <v>0</v>
      </c>
      <c r="G548" s="122">
        <f>ROUND((E548*F548),2)</f>
        <v>0</v>
      </c>
      <c r="H548" s="123">
        <f t="shared" si="134"/>
        <v>0</v>
      </c>
      <c r="I548" s="124">
        <f t="shared" si="135"/>
        <v>0</v>
      </c>
    </row>
    <row r="549" spans="1:9" ht="12.75" customHeight="1">
      <c r="A549" s="125"/>
      <c r="B549" s="126" t="s">
        <v>128</v>
      </c>
      <c r="C549" s="127" t="s">
        <v>129</v>
      </c>
      <c r="D549" s="128"/>
      <c r="E549" s="129"/>
      <c r="F549" s="130"/>
      <c r="G549" s="131">
        <f>SUM(G545:G548)</f>
        <v>0</v>
      </c>
      <c r="H549" s="131">
        <f t="shared" si="134"/>
        <v>0</v>
      </c>
      <c r="I549" s="132">
        <f t="shared" si="135"/>
        <v>0</v>
      </c>
    </row>
    <row r="550" spans="1:9" ht="12.75" customHeight="1">
      <c r="A550" s="133"/>
      <c r="B550" s="134"/>
      <c r="C550" s="135"/>
      <c r="D550" s="134"/>
      <c r="E550" s="136"/>
      <c r="F550" s="137"/>
      <c r="G550" s="138"/>
      <c r="H550" s="123"/>
      <c r="I550" s="124"/>
    </row>
    <row r="551" spans="1:9" ht="12.75" customHeight="1">
      <c r="A551" s="139"/>
      <c r="B551" s="140" t="s">
        <v>469</v>
      </c>
      <c r="C551" s="141" t="s">
        <v>470</v>
      </c>
      <c r="D551" s="142"/>
      <c r="E551" s="143"/>
      <c r="F551" s="144"/>
      <c r="G551" s="145"/>
      <c r="H551" s="123"/>
      <c r="I551" s="124"/>
    </row>
    <row r="552" spans="1:9" ht="30" customHeight="1">
      <c r="A552" s="116">
        <v>2</v>
      </c>
      <c r="B552" s="117" t="s">
        <v>471</v>
      </c>
      <c r="C552" s="118" t="s">
        <v>857</v>
      </c>
      <c r="D552" s="119" t="s">
        <v>79</v>
      </c>
      <c r="E552" s="120">
        <v>19.204999999999998</v>
      </c>
      <c r="F552" s="121">
        <v>0</v>
      </c>
      <c r="G552" s="122">
        <f>ROUND((E552*F552),2)</f>
        <v>0</v>
      </c>
      <c r="H552" s="123">
        <f t="shared" si="134"/>
        <v>0</v>
      </c>
      <c r="I552" s="124">
        <f t="shared" si="135"/>
        <v>0</v>
      </c>
    </row>
    <row r="553" spans="1:9" ht="12.75" customHeight="1">
      <c r="A553" s="146"/>
      <c r="B553" s="147" t="s">
        <v>469</v>
      </c>
      <c r="C553" s="148" t="s">
        <v>470</v>
      </c>
      <c r="D553" s="149"/>
      <c r="E553" s="150"/>
      <c r="F553" s="151"/>
      <c r="G553" s="152">
        <f>SUM(G552:G552)</f>
        <v>0</v>
      </c>
      <c r="H553" s="152">
        <f t="shared" si="134"/>
        <v>0</v>
      </c>
      <c r="I553" s="153">
        <f t="shared" si="135"/>
        <v>0</v>
      </c>
    </row>
    <row r="554" spans="1:9" ht="12.75" customHeight="1">
      <c r="A554" s="154"/>
      <c r="B554" s="155"/>
      <c r="C554" s="156"/>
      <c r="D554" s="154"/>
      <c r="E554" s="157"/>
      <c r="F554" s="158"/>
      <c r="G554" s="159"/>
      <c r="H554" s="160"/>
      <c r="I554" s="160"/>
    </row>
    <row r="555" spans="1:9" ht="28.5" customHeight="1">
      <c r="A555" s="314" t="s">
        <v>1</v>
      </c>
      <c r="B555" s="315"/>
      <c r="C555" s="102" t="s">
        <v>472</v>
      </c>
      <c r="D555" s="103"/>
      <c r="E555" s="104"/>
      <c r="F555" s="105"/>
      <c r="G555" s="106">
        <f>G561+G565</f>
        <v>0</v>
      </c>
      <c r="H555" s="106">
        <f t="shared" ref="H555:I555" si="137">H561+H565</f>
        <v>0</v>
      </c>
      <c r="I555" s="106">
        <f t="shared" si="137"/>
        <v>0</v>
      </c>
    </row>
    <row r="556" spans="1:9" ht="12.75" customHeight="1">
      <c r="A556" s="139"/>
      <c r="B556" s="140" t="s">
        <v>11</v>
      </c>
      <c r="C556" s="141" t="s">
        <v>72</v>
      </c>
      <c r="D556" s="142"/>
      <c r="E556" s="143"/>
      <c r="F556" s="144"/>
      <c r="G556" s="145"/>
      <c r="H556" s="123"/>
      <c r="I556" s="124"/>
    </row>
    <row r="557" spans="1:9" ht="30" customHeight="1">
      <c r="A557" s="116">
        <v>2</v>
      </c>
      <c r="B557" s="117" t="s">
        <v>473</v>
      </c>
      <c r="C557" s="118" t="s">
        <v>474</v>
      </c>
      <c r="D557" s="119" t="s">
        <v>16</v>
      </c>
      <c r="E557" s="120">
        <v>73.796400000000006</v>
      </c>
      <c r="F557" s="121">
        <v>0</v>
      </c>
      <c r="G557" s="122">
        <f>ROUND((E557*F557),2)</f>
        <v>0</v>
      </c>
      <c r="H557" s="123">
        <f t="shared" si="134"/>
        <v>0</v>
      </c>
      <c r="I557" s="124">
        <f t="shared" si="135"/>
        <v>0</v>
      </c>
    </row>
    <row r="558" spans="1:9" ht="30" customHeight="1">
      <c r="A558" s="116">
        <v>5</v>
      </c>
      <c r="B558" s="117" t="s">
        <v>475</v>
      </c>
      <c r="C558" s="118" t="s">
        <v>858</v>
      </c>
      <c r="D558" s="119" t="s">
        <v>93</v>
      </c>
      <c r="E558" s="120">
        <v>165.78</v>
      </c>
      <c r="F558" s="121">
        <v>0</v>
      </c>
      <c r="G558" s="122">
        <f>ROUND((E558*F558),2)</f>
        <v>0</v>
      </c>
      <c r="H558" s="123">
        <f t="shared" si="134"/>
        <v>0</v>
      </c>
      <c r="I558" s="124">
        <f t="shared" si="135"/>
        <v>0</v>
      </c>
    </row>
    <row r="559" spans="1:9" ht="30" customHeight="1">
      <c r="A559" s="116">
        <v>3</v>
      </c>
      <c r="B559" s="117" t="s">
        <v>476</v>
      </c>
      <c r="C559" s="118" t="s">
        <v>568</v>
      </c>
      <c r="D559" s="119" t="s">
        <v>16</v>
      </c>
      <c r="E559" s="120">
        <v>73.796400000000006</v>
      </c>
      <c r="F559" s="121">
        <v>0</v>
      </c>
      <c r="G559" s="122">
        <f>ROUND((E559*F559),2)</f>
        <v>0</v>
      </c>
      <c r="H559" s="123">
        <f t="shared" si="134"/>
        <v>0</v>
      </c>
      <c r="I559" s="124">
        <f t="shared" si="135"/>
        <v>0</v>
      </c>
    </row>
    <row r="560" spans="1:9" ht="30" customHeight="1">
      <c r="A560" s="116">
        <v>1</v>
      </c>
      <c r="B560" s="117">
        <v>577165212</v>
      </c>
      <c r="C560" s="118" t="s">
        <v>569</v>
      </c>
      <c r="D560" s="119" t="s">
        <v>16</v>
      </c>
      <c r="E560" s="120">
        <v>73.796400000000006</v>
      </c>
      <c r="F560" s="121">
        <v>0</v>
      </c>
      <c r="G560" s="122">
        <f>ROUND((E560*F560),2)</f>
        <v>0</v>
      </c>
      <c r="H560" s="123">
        <f t="shared" si="134"/>
        <v>0</v>
      </c>
      <c r="I560" s="124">
        <f t="shared" si="135"/>
        <v>0</v>
      </c>
    </row>
    <row r="561" spans="1:9" ht="12.75" customHeight="1">
      <c r="A561" s="125"/>
      <c r="B561" s="126" t="s">
        <v>11</v>
      </c>
      <c r="C561" s="127" t="s">
        <v>72</v>
      </c>
      <c r="D561" s="128"/>
      <c r="E561" s="129"/>
      <c r="F561" s="130"/>
      <c r="G561" s="131">
        <f>SUM(G557:G560)</f>
        <v>0</v>
      </c>
      <c r="H561" s="131">
        <f t="shared" si="134"/>
        <v>0</v>
      </c>
      <c r="I561" s="132">
        <f t="shared" si="135"/>
        <v>0</v>
      </c>
    </row>
    <row r="562" spans="1:9" ht="12.75" customHeight="1">
      <c r="A562" s="133"/>
      <c r="B562" s="134"/>
      <c r="C562" s="135"/>
      <c r="D562" s="134"/>
      <c r="E562" s="136"/>
      <c r="F562" s="137"/>
      <c r="G562" s="138"/>
      <c r="H562" s="123"/>
      <c r="I562" s="124"/>
    </row>
    <row r="563" spans="1:9" ht="12.75" customHeight="1">
      <c r="A563" s="139"/>
      <c r="B563" s="140" t="s">
        <v>68</v>
      </c>
      <c r="C563" s="141" t="s">
        <v>69</v>
      </c>
      <c r="D563" s="142"/>
      <c r="E563" s="143"/>
      <c r="F563" s="144"/>
      <c r="G563" s="145"/>
      <c r="H563" s="123"/>
      <c r="I563" s="124"/>
    </row>
    <row r="564" spans="1:9" ht="30" customHeight="1">
      <c r="A564" s="116">
        <v>4</v>
      </c>
      <c r="B564" s="117" t="s">
        <v>70</v>
      </c>
      <c r="C564" s="118" t="s">
        <v>71</v>
      </c>
      <c r="D564" s="119" t="s">
        <v>14</v>
      </c>
      <c r="E564" s="120">
        <f>E557*0.0007+E559*0.04*2.6+E560*0.07*2.6+E558*0.0045</f>
        <v>21.903437880000002</v>
      </c>
      <c r="F564" s="121">
        <v>0</v>
      </c>
      <c r="G564" s="122">
        <f>ROUND((E564*F564),2)</f>
        <v>0</v>
      </c>
      <c r="H564" s="123">
        <f t="shared" si="134"/>
        <v>0</v>
      </c>
      <c r="I564" s="124">
        <f t="shared" si="135"/>
        <v>0</v>
      </c>
    </row>
    <row r="565" spans="1:9" ht="12.75" customHeight="1">
      <c r="A565" s="146"/>
      <c r="B565" s="147" t="s">
        <v>68</v>
      </c>
      <c r="C565" s="148" t="s">
        <v>69</v>
      </c>
      <c r="D565" s="149"/>
      <c r="E565" s="150"/>
      <c r="F565" s="151"/>
      <c r="G565" s="152">
        <f>SUM(G564:G564)</f>
        <v>0</v>
      </c>
      <c r="H565" s="152">
        <f t="shared" si="134"/>
        <v>0</v>
      </c>
      <c r="I565" s="153">
        <f t="shared" si="135"/>
        <v>0</v>
      </c>
    </row>
    <row r="566" spans="1:9" ht="12.75" customHeight="1">
      <c r="A566" s="154"/>
      <c r="B566" s="155"/>
      <c r="C566" s="156"/>
      <c r="D566" s="154"/>
      <c r="E566" s="157"/>
      <c r="F566" s="158"/>
      <c r="G566" s="159"/>
      <c r="H566" s="160"/>
      <c r="I566" s="160"/>
    </row>
    <row r="567" spans="1:9" ht="28.5" customHeight="1">
      <c r="A567" s="314" t="s">
        <v>1</v>
      </c>
      <c r="B567" s="315"/>
      <c r="C567" s="102" t="s">
        <v>500</v>
      </c>
      <c r="D567" s="103"/>
      <c r="E567" s="104"/>
      <c r="F567" s="105"/>
      <c r="G567" s="106">
        <f>G571</f>
        <v>0</v>
      </c>
      <c r="H567" s="106">
        <f t="shared" ref="H567:I567" si="138">H571</f>
        <v>0</v>
      </c>
      <c r="I567" s="106">
        <f t="shared" si="138"/>
        <v>0</v>
      </c>
    </row>
    <row r="568" spans="1:9" ht="12.75" customHeight="1">
      <c r="A568" s="139"/>
      <c r="B568" s="140" t="s">
        <v>256</v>
      </c>
      <c r="C568" s="141" t="s">
        <v>257</v>
      </c>
      <c r="D568" s="142"/>
      <c r="E568" s="143"/>
      <c r="F568" s="144"/>
      <c r="G568" s="145"/>
      <c r="H568" s="123"/>
      <c r="I568" s="124"/>
    </row>
    <row r="569" spans="1:9" ht="45" customHeight="1">
      <c r="A569" s="116">
        <v>1</v>
      </c>
      <c r="B569" s="117" t="s">
        <v>258</v>
      </c>
      <c r="C569" s="118" t="s">
        <v>570</v>
      </c>
      <c r="D569" s="119" t="s">
        <v>96</v>
      </c>
      <c r="E569" s="120">
        <v>1</v>
      </c>
      <c r="F569" s="121">
        <v>0</v>
      </c>
      <c r="G569" s="122">
        <f>ROUND((E569*F569),2)</f>
        <v>0</v>
      </c>
      <c r="H569" s="123">
        <f t="shared" si="134"/>
        <v>0</v>
      </c>
      <c r="I569" s="124">
        <f t="shared" si="135"/>
        <v>0</v>
      </c>
    </row>
    <row r="570" spans="1:9" ht="30" customHeight="1">
      <c r="A570" s="116">
        <v>2</v>
      </c>
      <c r="B570" s="117" t="s">
        <v>477</v>
      </c>
      <c r="C570" s="118" t="s">
        <v>478</v>
      </c>
      <c r="D570" s="119" t="s">
        <v>338</v>
      </c>
      <c r="E570" s="120">
        <v>1</v>
      </c>
      <c r="F570" s="121">
        <v>0</v>
      </c>
      <c r="G570" s="122">
        <f>ROUND((E570*F570),2)</f>
        <v>0</v>
      </c>
      <c r="H570" s="123">
        <f t="shared" si="134"/>
        <v>0</v>
      </c>
      <c r="I570" s="124">
        <f t="shared" si="135"/>
        <v>0</v>
      </c>
    </row>
    <row r="571" spans="1:9" ht="12.75" customHeight="1">
      <c r="A571" s="146"/>
      <c r="B571" s="147" t="s">
        <v>256</v>
      </c>
      <c r="C571" s="148" t="s">
        <v>257</v>
      </c>
      <c r="D571" s="149"/>
      <c r="E571" s="150"/>
      <c r="F571" s="151"/>
      <c r="G571" s="152">
        <f>SUM(G569:G570)</f>
        <v>0</v>
      </c>
      <c r="H571" s="152">
        <f t="shared" si="134"/>
        <v>0</v>
      </c>
      <c r="I571" s="153">
        <f t="shared" si="135"/>
        <v>0</v>
      </c>
    </row>
  </sheetData>
  <autoFilter ref="A1:A571"/>
  <mergeCells count="19">
    <mergeCell ref="A567:B567"/>
    <mergeCell ref="A480:B480"/>
    <mergeCell ref="A485:B485"/>
    <mergeCell ref="A490:B490"/>
    <mergeCell ref="A533:B533"/>
    <mergeCell ref="A555:B555"/>
    <mergeCell ref="A84:B84"/>
    <mergeCell ref="A253:B253"/>
    <mergeCell ref="A351:B351"/>
    <mergeCell ref="A433:B433"/>
    <mergeCell ref="A447:B447"/>
    <mergeCell ref="A7:B7"/>
    <mergeCell ref="A1:I1"/>
    <mergeCell ref="F4:I4"/>
    <mergeCell ref="C4:C5"/>
    <mergeCell ref="D4:D5"/>
    <mergeCell ref="E4:E5"/>
    <mergeCell ref="B4:B5"/>
    <mergeCell ref="A4:A5"/>
  </mergeCells>
  <pageMargins left="0.62" right="0.23622047244094491" top="0.47244094488188981" bottom="0.23622047244094491" header="0" footer="0"/>
  <pageSetup paperSize="9" scale="77" fitToHeight="100" orientation="landscape" r:id="rId1"/>
  <headerFooter alignWithMargins="0"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4"/>
  <sheetViews>
    <sheetView zoomScale="85" zoomScaleNormal="85" workbookViewId="0">
      <pane ySplit="3" topLeftCell="A149" activePane="bottomLeft" state="frozen"/>
      <selection pane="bottomLeft" activeCell="G157" sqref="G157"/>
    </sheetView>
  </sheetViews>
  <sheetFormatPr defaultColWidth="11.7109375" defaultRowHeight="32.1" customHeight="1"/>
  <cols>
    <col min="1" max="1" width="5.28515625" style="41" customWidth="1"/>
    <col min="2" max="2" width="8.140625" style="41" customWidth="1"/>
    <col min="3" max="3" width="59.28515625" style="41" customWidth="1"/>
    <col min="4" max="4" width="6.85546875" style="41" customWidth="1"/>
    <col min="5" max="5" width="6.28515625" style="40" customWidth="1"/>
    <col min="6" max="6" width="9.42578125" style="41" customWidth="1"/>
    <col min="7" max="7" width="11.5703125" style="41" customWidth="1"/>
    <col min="8" max="8" width="8.28515625" style="41" customWidth="1"/>
    <col min="9" max="9" width="9.28515625" style="41" customWidth="1"/>
    <col min="10" max="10" width="12.5703125" style="41" customWidth="1"/>
    <col min="11" max="11" width="11.7109375" style="41"/>
    <col min="12" max="12" width="11.7109375" style="86"/>
    <col min="13" max="14" width="11.7109375" style="79"/>
    <col min="15" max="245" width="11.7109375" style="41"/>
    <col min="246" max="246" width="5.28515625" style="41" customWidth="1"/>
    <col min="247" max="247" width="8.140625" style="41" customWidth="1"/>
    <col min="248" max="248" width="59.28515625" style="41" customWidth="1"/>
    <col min="249" max="249" width="6.85546875" style="41" customWidth="1"/>
    <col min="250" max="250" width="6.28515625" style="41" customWidth="1"/>
    <col min="251" max="251" width="8.5703125" style="41" customWidth="1"/>
    <col min="252" max="252" width="10" style="41" customWidth="1"/>
    <col min="253" max="253" width="6.42578125" style="41" customWidth="1"/>
    <col min="254" max="254" width="9.28515625" style="41" customWidth="1"/>
    <col min="255" max="255" width="11.42578125" style="41" customWidth="1"/>
    <col min="256" max="501" width="11.7109375" style="41"/>
    <col min="502" max="502" width="5.28515625" style="41" customWidth="1"/>
    <col min="503" max="503" width="8.140625" style="41" customWidth="1"/>
    <col min="504" max="504" width="59.28515625" style="41" customWidth="1"/>
    <col min="505" max="505" width="6.85546875" style="41" customWidth="1"/>
    <col min="506" max="506" width="6.28515625" style="41" customWidth="1"/>
    <col min="507" max="507" width="8.5703125" style="41" customWidth="1"/>
    <col min="508" max="508" width="10" style="41" customWidth="1"/>
    <col min="509" max="509" width="6.42578125" style="41" customWidth="1"/>
    <col min="510" max="510" width="9.28515625" style="41" customWidth="1"/>
    <col min="511" max="511" width="11.42578125" style="41" customWidth="1"/>
    <col min="512" max="757" width="11.7109375" style="41"/>
    <col min="758" max="758" width="5.28515625" style="41" customWidth="1"/>
    <col min="759" max="759" width="8.140625" style="41" customWidth="1"/>
    <col min="760" max="760" width="59.28515625" style="41" customWidth="1"/>
    <col min="761" max="761" width="6.85546875" style="41" customWidth="1"/>
    <col min="762" max="762" width="6.28515625" style="41" customWidth="1"/>
    <col min="763" max="763" width="8.5703125" style="41" customWidth="1"/>
    <col min="764" max="764" width="10" style="41" customWidth="1"/>
    <col min="765" max="765" width="6.42578125" style="41" customWidth="1"/>
    <col min="766" max="766" width="9.28515625" style="41" customWidth="1"/>
    <col min="767" max="767" width="11.42578125" style="41" customWidth="1"/>
    <col min="768" max="1013" width="11.7109375" style="41"/>
    <col min="1014" max="1014" width="5.28515625" style="41" customWidth="1"/>
    <col min="1015" max="1015" width="8.140625" style="41" customWidth="1"/>
    <col min="1016" max="1016" width="59.28515625" style="41" customWidth="1"/>
    <col min="1017" max="1017" width="6.85546875" style="41" customWidth="1"/>
    <col min="1018" max="1018" width="6.28515625" style="41" customWidth="1"/>
    <col min="1019" max="1019" width="8.5703125" style="41" customWidth="1"/>
    <col min="1020" max="1020" width="10" style="41" customWidth="1"/>
    <col min="1021" max="1021" width="6.42578125" style="41" customWidth="1"/>
    <col min="1022" max="1022" width="9.28515625" style="41" customWidth="1"/>
    <col min="1023" max="1023" width="11.42578125" style="41" customWidth="1"/>
    <col min="1024" max="1269" width="11.7109375" style="41"/>
    <col min="1270" max="1270" width="5.28515625" style="41" customWidth="1"/>
    <col min="1271" max="1271" width="8.140625" style="41" customWidth="1"/>
    <col min="1272" max="1272" width="59.28515625" style="41" customWidth="1"/>
    <col min="1273" max="1273" width="6.85546875" style="41" customWidth="1"/>
    <col min="1274" max="1274" width="6.28515625" style="41" customWidth="1"/>
    <col min="1275" max="1275" width="8.5703125" style="41" customWidth="1"/>
    <col min="1276" max="1276" width="10" style="41" customWidth="1"/>
    <col min="1277" max="1277" width="6.42578125" style="41" customWidth="1"/>
    <col min="1278" max="1278" width="9.28515625" style="41" customWidth="1"/>
    <col min="1279" max="1279" width="11.42578125" style="41" customWidth="1"/>
    <col min="1280" max="1525" width="11.7109375" style="41"/>
    <col min="1526" max="1526" width="5.28515625" style="41" customWidth="1"/>
    <col min="1527" max="1527" width="8.140625" style="41" customWidth="1"/>
    <col min="1528" max="1528" width="59.28515625" style="41" customWidth="1"/>
    <col min="1529" max="1529" width="6.85546875" style="41" customWidth="1"/>
    <col min="1530" max="1530" width="6.28515625" style="41" customWidth="1"/>
    <col min="1531" max="1531" width="8.5703125" style="41" customWidth="1"/>
    <col min="1532" max="1532" width="10" style="41" customWidth="1"/>
    <col min="1533" max="1533" width="6.42578125" style="41" customWidth="1"/>
    <col min="1534" max="1534" width="9.28515625" style="41" customWidth="1"/>
    <col min="1535" max="1535" width="11.42578125" style="41" customWidth="1"/>
    <col min="1536" max="1781" width="11.7109375" style="41"/>
    <col min="1782" max="1782" width="5.28515625" style="41" customWidth="1"/>
    <col min="1783" max="1783" width="8.140625" style="41" customWidth="1"/>
    <col min="1784" max="1784" width="59.28515625" style="41" customWidth="1"/>
    <col min="1785" max="1785" width="6.85546875" style="41" customWidth="1"/>
    <col min="1786" max="1786" width="6.28515625" style="41" customWidth="1"/>
    <col min="1787" max="1787" width="8.5703125" style="41" customWidth="1"/>
    <col min="1788" max="1788" width="10" style="41" customWidth="1"/>
    <col min="1789" max="1789" width="6.42578125" style="41" customWidth="1"/>
    <col min="1790" max="1790" width="9.28515625" style="41" customWidth="1"/>
    <col min="1791" max="1791" width="11.42578125" style="41" customWidth="1"/>
    <col min="1792" max="2037" width="11.7109375" style="41"/>
    <col min="2038" max="2038" width="5.28515625" style="41" customWidth="1"/>
    <col min="2039" max="2039" width="8.140625" style="41" customWidth="1"/>
    <col min="2040" max="2040" width="59.28515625" style="41" customWidth="1"/>
    <col min="2041" max="2041" width="6.85546875" style="41" customWidth="1"/>
    <col min="2042" max="2042" width="6.28515625" style="41" customWidth="1"/>
    <col min="2043" max="2043" width="8.5703125" style="41" customWidth="1"/>
    <col min="2044" max="2044" width="10" style="41" customWidth="1"/>
    <col min="2045" max="2045" width="6.42578125" style="41" customWidth="1"/>
    <col min="2046" max="2046" width="9.28515625" style="41" customWidth="1"/>
    <col min="2047" max="2047" width="11.42578125" style="41" customWidth="1"/>
    <col min="2048" max="2293" width="11.7109375" style="41"/>
    <col min="2294" max="2294" width="5.28515625" style="41" customWidth="1"/>
    <col min="2295" max="2295" width="8.140625" style="41" customWidth="1"/>
    <col min="2296" max="2296" width="59.28515625" style="41" customWidth="1"/>
    <col min="2297" max="2297" width="6.85546875" style="41" customWidth="1"/>
    <col min="2298" max="2298" width="6.28515625" style="41" customWidth="1"/>
    <col min="2299" max="2299" width="8.5703125" style="41" customWidth="1"/>
    <col min="2300" max="2300" width="10" style="41" customWidth="1"/>
    <col min="2301" max="2301" width="6.42578125" style="41" customWidth="1"/>
    <col min="2302" max="2302" width="9.28515625" style="41" customWidth="1"/>
    <col min="2303" max="2303" width="11.42578125" style="41" customWidth="1"/>
    <col min="2304" max="2549" width="11.7109375" style="41"/>
    <col min="2550" max="2550" width="5.28515625" style="41" customWidth="1"/>
    <col min="2551" max="2551" width="8.140625" style="41" customWidth="1"/>
    <col min="2552" max="2552" width="59.28515625" style="41" customWidth="1"/>
    <col min="2553" max="2553" width="6.85546875" style="41" customWidth="1"/>
    <col min="2554" max="2554" width="6.28515625" style="41" customWidth="1"/>
    <col min="2555" max="2555" width="8.5703125" style="41" customWidth="1"/>
    <col min="2556" max="2556" width="10" style="41" customWidth="1"/>
    <col min="2557" max="2557" width="6.42578125" style="41" customWidth="1"/>
    <col min="2558" max="2558" width="9.28515625" style="41" customWidth="1"/>
    <col min="2559" max="2559" width="11.42578125" style="41" customWidth="1"/>
    <col min="2560" max="2805" width="11.7109375" style="41"/>
    <col min="2806" max="2806" width="5.28515625" style="41" customWidth="1"/>
    <col min="2807" max="2807" width="8.140625" style="41" customWidth="1"/>
    <col min="2808" max="2808" width="59.28515625" style="41" customWidth="1"/>
    <col min="2809" max="2809" width="6.85546875" style="41" customWidth="1"/>
    <col min="2810" max="2810" width="6.28515625" style="41" customWidth="1"/>
    <col min="2811" max="2811" width="8.5703125" style="41" customWidth="1"/>
    <col min="2812" max="2812" width="10" style="41" customWidth="1"/>
    <col min="2813" max="2813" width="6.42578125" style="41" customWidth="1"/>
    <col min="2814" max="2814" width="9.28515625" style="41" customWidth="1"/>
    <col min="2815" max="2815" width="11.42578125" style="41" customWidth="1"/>
    <col min="2816" max="3061" width="11.7109375" style="41"/>
    <col min="3062" max="3062" width="5.28515625" style="41" customWidth="1"/>
    <col min="3063" max="3063" width="8.140625" style="41" customWidth="1"/>
    <col min="3064" max="3064" width="59.28515625" style="41" customWidth="1"/>
    <col min="3065" max="3065" width="6.85546875" style="41" customWidth="1"/>
    <col min="3066" max="3066" width="6.28515625" style="41" customWidth="1"/>
    <col min="3067" max="3067" width="8.5703125" style="41" customWidth="1"/>
    <col min="3068" max="3068" width="10" style="41" customWidth="1"/>
    <col min="3069" max="3069" width="6.42578125" style="41" customWidth="1"/>
    <col min="3070" max="3070" width="9.28515625" style="41" customWidth="1"/>
    <col min="3071" max="3071" width="11.42578125" style="41" customWidth="1"/>
    <col min="3072" max="3317" width="11.7109375" style="41"/>
    <col min="3318" max="3318" width="5.28515625" style="41" customWidth="1"/>
    <col min="3319" max="3319" width="8.140625" style="41" customWidth="1"/>
    <col min="3320" max="3320" width="59.28515625" style="41" customWidth="1"/>
    <col min="3321" max="3321" width="6.85546875" style="41" customWidth="1"/>
    <col min="3322" max="3322" width="6.28515625" style="41" customWidth="1"/>
    <col min="3323" max="3323" width="8.5703125" style="41" customWidth="1"/>
    <col min="3324" max="3324" width="10" style="41" customWidth="1"/>
    <col min="3325" max="3325" width="6.42578125" style="41" customWidth="1"/>
    <col min="3326" max="3326" width="9.28515625" style="41" customWidth="1"/>
    <col min="3327" max="3327" width="11.42578125" style="41" customWidth="1"/>
    <col min="3328" max="3573" width="11.7109375" style="41"/>
    <col min="3574" max="3574" width="5.28515625" style="41" customWidth="1"/>
    <col min="3575" max="3575" width="8.140625" style="41" customWidth="1"/>
    <col min="3576" max="3576" width="59.28515625" style="41" customWidth="1"/>
    <col min="3577" max="3577" width="6.85546875" style="41" customWidth="1"/>
    <col min="3578" max="3578" width="6.28515625" style="41" customWidth="1"/>
    <col min="3579" max="3579" width="8.5703125" style="41" customWidth="1"/>
    <col min="3580" max="3580" width="10" style="41" customWidth="1"/>
    <col min="3581" max="3581" width="6.42578125" style="41" customWidth="1"/>
    <col min="3582" max="3582" width="9.28515625" style="41" customWidth="1"/>
    <col min="3583" max="3583" width="11.42578125" style="41" customWidth="1"/>
    <col min="3584" max="3829" width="11.7109375" style="41"/>
    <col min="3830" max="3830" width="5.28515625" style="41" customWidth="1"/>
    <col min="3831" max="3831" width="8.140625" style="41" customWidth="1"/>
    <col min="3832" max="3832" width="59.28515625" style="41" customWidth="1"/>
    <col min="3833" max="3833" width="6.85546875" style="41" customWidth="1"/>
    <col min="3834" max="3834" width="6.28515625" style="41" customWidth="1"/>
    <col min="3835" max="3835" width="8.5703125" style="41" customWidth="1"/>
    <col min="3836" max="3836" width="10" style="41" customWidth="1"/>
    <col min="3837" max="3837" width="6.42578125" style="41" customWidth="1"/>
    <col min="3838" max="3838" width="9.28515625" style="41" customWidth="1"/>
    <col min="3839" max="3839" width="11.42578125" style="41" customWidth="1"/>
    <col min="3840" max="4085" width="11.7109375" style="41"/>
    <col min="4086" max="4086" width="5.28515625" style="41" customWidth="1"/>
    <col min="4087" max="4087" width="8.140625" style="41" customWidth="1"/>
    <col min="4088" max="4088" width="59.28515625" style="41" customWidth="1"/>
    <col min="4089" max="4089" width="6.85546875" style="41" customWidth="1"/>
    <col min="4090" max="4090" width="6.28515625" style="41" customWidth="1"/>
    <col min="4091" max="4091" width="8.5703125" style="41" customWidth="1"/>
    <col min="4092" max="4092" width="10" style="41" customWidth="1"/>
    <col min="4093" max="4093" width="6.42578125" style="41" customWidth="1"/>
    <col min="4094" max="4094" width="9.28515625" style="41" customWidth="1"/>
    <col min="4095" max="4095" width="11.42578125" style="41" customWidth="1"/>
    <col min="4096" max="4341" width="11.7109375" style="41"/>
    <col min="4342" max="4342" width="5.28515625" style="41" customWidth="1"/>
    <col min="4343" max="4343" width="8.140625" style="41" customWidth="1"/>
    <col min="4344" max="4344" width="59.28515625" style="41" customWidth="1"/>
    <col min="4345" max="4345" width="6.85546875" style="41" customWidth="1"/>
    <col min="4346" max="4346" width="6.28515625" style="41" customWidth="1"/>
    <col min="4347" max="4347" width="8.5703125" style="41" customWidth="1"/>
    <col min="4348" max="4348" width="10" style="41" customWidth="1"/>
    <col min="4349" max="4349" width="6.42578125" style="41" customWidth="1"/>
    <col min="4350" max="4350" width="9.28515625" style="41" customWidth="1"/>
    <col min="4351" max="4351" width="11.42578125" style="41" customWidth="1"/>
    <col min="4352" max="4597" width="11.7109375" style="41"/>
    <col min="4598" max="4598" width="5.28515625" style="41" customWidth="1"/>
    <col min="4599" max="4599" width="8.140625" style="41" customWidth="1"/>
    <col min="4600" max="4600" width="59.28515625" style="41" customWidth="1"/>
    <col min="4601" max="4601" width="6.85546875" style="41" customWidth="1"/>
    <col min="4602" max="4602" width="6.28515625" style="41" customWidth="1"/>
    <col min="4603" max="4603" width="8.5703125" style="41" customWidth="1"/>
    <col min="4604" max="4604" width="10" style="41" customWidth="1"/>
    <col min="4605" max="4605" width="6.42578125" style="41" customWidth="1"/>
    <col min="4606" max="4606" width="9.28515625" style="41" customWidth="1"/>
    <col min="4607" max="4607" width="11.42578125" style="41" customWidth="1"/>
    <col min="4608" max="4853" width="11.7109375" style="41"/>
    <col min="4854" max="4854" width="5.28515625" style="41" customWidth="1"/>
    <col min="4855" max="4855" width="8.140625" style="41" customWidth="1"/>
    <col min="4856" max="4856" width="59.28515625" style="41" customWidth="1"/>
    <col min="4857" max="4857" width="6.85546875" style="41" customWidth="1"/>
    <col min="4858" max="4858" width="6.28515625" style="41" customWidth="1"/>
    <col min="4859" max="4859" width="8.5703125" style="41" customWidth="1"/>
    <col min="4860" max="4860" width="10" style="41" customWidth="1"/>
    <col min="4861" max="4861" width="6.42578125" style="41" customWidth="1"/>
    <col min="4862" max="4862" width="9.28515625" style="41" customWidth="1"/>
    <col min="4863" max="4863" width="11.42578125" style="41" customWidth="1"/>
    <col min="4864" max="5109" width="11.7109375" style="41"/>
    <col min="5110" max="5110" width="5.28515625" style="41" customWidth="1"/>
    <col min="5111" max="5111" width="8.140625" style="41" customWidth="1"/>
    <col min="5112" max="5112" width="59.28515625" style="41" customWidth="1"/>
    <col min="5113" max="5113" width="6.85546875" style="41" customWidth="1"/>
    <col min="5114" max="5114" width="6.28515625" style="41" customWidth="1"/>
    <col min="5115" max="5115" width="8.5703125" style="41" customWidth="1"/>
    <col min="5116" max="5116" width="10" style="41" customWidth="1"/>
    <col min="5117" max="5117" width="6.42578125" style="41" customWidth="1"/>
    <col min="5118" max="5118" width="9.28515625" style="41" customWidth="1"/>
    <col min="5119" max="5119" width="11.42578125" style="41" customWidth="1"/>
    <col min="5120" max="5365" width="11.7109375" style="41"/>
    <col min="5366" max="5366" width="5.28515625" style="41" customWidth="1"/>
    <col min="5367" max="5367" width="8.140625" style="41" customWidth="1"/>
    <col min="5368" max="5368" width="59.28515625" style="41" customWidth="1"/>
    <col min="5369" max="5369" width="6.85546875" style="41" customWidth="1"/>
    <col min="5370" max="5370" width="6.28515625" style="41" customWidth="1"/>
    <col min="5371" max="5371" width="8.5703125" style="41" customWidth="1"/>
    <col min="5372" max="5372" width="10" style="41" customWidth="1"/>
    <col min="5373" max="5373" width="6.42578125" style="41" customWidth="1"/>
    <col min="5374" max="5374" width="9.28515625" style="41" customWidth="1"/>
    <col min="5375" max="5375" width="11.42578125" style="41" customWidth="1"/>
    <col min="5376" max="5621" width="11.7109375" style="41"/>
    <col min="5622" max="5622" width="5.28515625" style="41" customWidth="1"/>
    <col min="5623" max="5623" width="8.140625" style="41" customWidth="1"/>
    <col min="5624" max="5624" width="59.28515625" style="41" customWidth="1"/>
    <col min="5625" max="5625" width="6.85546875" style="41" customWidth="1"/>
    <col min="5626" max="5626" width="6.28515625" style="41" customWidth="1"/>
    <col min="5627" max="5627" width="8.5703125" style="41" customWidth="1"/>
    <col min="5628" max="5628" width="10" style="41" customWidth="1"/>
    <col min="5629" max="5629" width="6.42578125" style="41" customWidth="1"/>
    <col min="5630" max="5630" width="9.28515625" style="41" customWidth="1"/>
    <col min="5631" max="5631" width="11.42578125" style="41" customWidth="1"/>
    <col min="5632" max="5877" width="11.7109375" style="41"/>
    <col min="5878" max="5878" width="5.28515625" style="41" customWidth="1"/>
    <col min="5879" max="5879" width="8.140625" style="41" customWidth="1"/>
    <col min="5880" max="5880" width="59.28515625" style="41" customWidth="1"/>
    <col min="5881" max="5881" width="6.85546875" style="41" customWidth="1"/>
    <col min="5882" max="5882" width="6.28515625" style="41" customWidth="1"/>
    <col min="5883" max="5883" width="8.5703125" style="41" customWidth="1"/>
    <col min="5884" max="5884" width="10" style="41" customWidth="1"/>
    <col min="5885" max="5885" width="6.42578125" style="41" customWidth="1"/>
    <col min="5886" max="5886" width="9.28515625" style="41" customWidth="1"/>
    <col min="5887" max="5887" width="11.42578125" style="41" customWidth="1"/>
    <col min="5888" max="6133" width="11.7109375" style="41"/>
    <col min="6134" max="6134" width="5.28515625" style="41" customWidth="1"/>
    <col min="6135" max="6135" width="8.140625" style="41" customWidth="1"/>
    <col min="6136" max="6136" width="59.28515625" style="41" customWidth="1"/>
    <col min="6137" max="6137" width="6.85546875" style="41" customWidth="1"/>
    <col min="6138" max="6138" width="6.28515625" style="41" customWidth="1"/>
    <col min="6139" max="6139" width="8.5703125" style="41" customWidth="1"/>
    <col min="6140" max="6140" width="10" style="41" customWidth="1"/>
    <col min="6141" max="6141" width="6.42578125" style="41" customWidth="1"/>
    <col min="6142" max="6142" width="9.28515625" style="41" customWidth="1"/>
    <col min="6143" max="6143" width="11.42578125" style="41" customWidth="1"/>
    <col min="6144" max="6389" width="11.7109375" style="41"/>
    <col min="6390" max="6390" width="5.28515625" style="41" customWidth="1"/>
    <col min="6391" max="6391" width="8.140625" style="41" customWidth="1"/>
    <col min="6392" max="6392" width="59.28515625" style="41" customWidth="1"/>
    <col min="6393" max="6393" width="6.85546875" style="41" customWidth="1"/>
    <col min="6394" max="6394" width="6.28515625" style="41" customWidth="1"/>
    <col min="6395" max="6395" width="8.5703125" style="41" customWidth="1"/>
    <col min="6396" max="6396" width="10" style="41" customWidth="1"/>
    <col min="6397" max="6397" width="6.42578125" style="41" customWidth="1"/>
    <col min="6398" max="6398" width="9.28515625" style="41" customWidth="1"/>
    <col min="6399" max="6399" width="11.42578125" style="41" customWidth="1"/>
    <col min="6400" max="6645" width="11.7109375" style="41"/>
    <col min="6646" max="6646" width="5.28515625" style="41" customWidth="1"/>
    <col min="6647" max="6647" width="8.140625" style="41" customWidth="1"/>
    <col min="6648" max="6648" width="59.28515625" style="41" customWidth="1"/>
    <col min="6649" max="6649" width="6.85546875" style="41" customWidth="1"/>
    <col min="6650" max="6650" width="6.28515625" style="41" customWidth="1"/>
    <col min="6651" max="6651" width="8.5703125" style="41" customWidth="1"/>
    <col min="6652" max="6652" width="10" style="41" customWidth="1"/>
    <col min="6653" max="6653" width="6.42578125" style="41" customWidth="1"/>
    <col min="6654" max="6654" width="9.28515625" style="41" customWidth="1"/>
    <col min="6655" max="6655" width="11.42578125" style="41" customWidth="1"/>
    <col min="6656" max="6901" width="11.7109375" style="41"/>
    <col min="6902" max="6902" width="5.28515625" style="41" customWidth="1"/>
    <col min="6903" max="6903" width="8.140625" style="41" customWidth="1"/>
    <col min="6904" max="6904" width="59.28515625" style="41" customWidth="1"/>
    <col min="6905" max="6905" width="6.85546875" style="41" customWidth="1"/>
    <col min="6906" max="6906" width="6.28515625" style="41" customWidth="1"/>
    <col min="6907" max="6907" width="8.5703125" style="41" customWidth="1"/>
    <col min="6908" max="6908" width="10" style="41" customWidth="1"/>
    <col min="6909" max="6909" width="6.42578125" style="41" customWidth="1"/>
    <col min="6910" max="6910" width="9.28515625" style="41" customWidth="1"/>
    <col min="6911" max="6911" width="11.42578125" style="41" customWidth="1"/>
    <col min="6912" max="7157" width="11.7109375" style="41"/>
    <col min="7158" max="7158" width="5.28515625" style="41" customWidth="1"/>
    <col min="7159" max="7159" width="8.140625" style="41" customWidth="1"/>
    <col min="7160" max="7160" width="59.28515625" style="41" customWidth="1"/>
    <col min="7161" max="7161" width="6.85546875" style="41" customWidth="1"/>
    <col min="7162" max="7162" width="6.28515625" style="41" customWidth="1"/>
    <col min="7163" max="7163" width="8.5703125" style="41" customWidth="1"/>
    <col min="7164" max="7164" width="10" style="41" customWidth="1"/>
    <col min="7165" max="7165" width="6.42578125" style="41" customWidth="1"/>
    <col min="7166" max="7166" width="9.28515625" style="41" customWidth="1"/>
    <col min="7167" max="7167" width="11.42578125" style="41" customWidth="1"/>
    <col min="7168" max="7413" width="11.7109375" style="41"/>
    <col min="7414" max="7414" width="5.28515625" style="41" customWidth="1"/>
    <col min="7415" max="7415" width="8.140625" style="41" customWidth="1"/>
    <col min="7416" max="7416" width="59.28515625" style="41" customWidth="1"/>
    <col min="7417" max="7417" width="6.85546875" style="41" customWidth="1"/>
    <col min="7418" max="7418" width="6.28515625" style="41" customWidth="1"/>
    <col min="7419" max="7419" width="8.5703125" style="41" customWidth="1"/>
    <col min="7420" max="7420" width="10" style="41" customWidth="1"/>
    <col min="7421" max="7421" width="6.42578125" style="41" customWidth="1"/>
    <col min="7422" max="7422" width="9.28515625" style="41" customWidth="1"/>
    <col min="7423" max="7423" width="11.42578125" style="41" customWidth="1"/>
    <col min="7424" max="7669" width="11.7109375" style="41"/>
    <col min="7670" max="7670" width="5.28515625" style="41" customWidth="1"/>
    <col min="7671" max="7671" width="8.140625" style="41" customWidth="1"/>
    <col min="7672" max="7672" width="59.28515625" style="41" customWidth="1"/>
    <col min="7673" max="7673" width="6.85546875" style="41" customWidth="1"/>
    <col min="7674" max="7674" width="6.28515625" style="41" customWidth="1"/>
    <col min="7675" max="7675" width="8.5703125" style="41" customWidth="1"/>
    <col min="7676" max="7676" width="10" style="41" customWidth="1"/>
    <col min="7677" max="7677" width="6.42578125" style="41" customWidth="1"/>
    <col min="7678" max="7678" width="9.28515625" style="41" customWidth="1"/>
    <col min="7679" max="7679" width="11.42578125" style="41" customWidth="1"/>
    <col min="7680" max="7925" width="11.7109375" style="41"/>
    <col min="7926" max="7926" width="5.28515625" style="41" customWidth="1"/>
    <col min="7927" max="7927" width="8.140625" style="41" customWidth="1"/>
    <col min="7928" max="7928" width="59.28515625" style="41" customWidth="1"/>
    <col min="7929" max="7929" width="6.85546875" style="41" customWidth="1"/>
    <col min="7930" max="7930" width="6.28515625" style="41" customWidth="1"/>
    <col min="7931" max="7931" width="8.5703125" style="41" customWidth="1"/>
    <col min="7932" max="7932" width="10" style="41" customWidth="1"/>
    <col min="7933" max="7933" width="6.42578125" style="41" customWidth="1"/>
    <col min="7934" max="7934" width="9.28515625" style="41" customWidth="1"/>
    <col min="7935" max="7935" width="11.42578125" style="41" customWidth="1"/>
    <col min="7936" max="8181" width="11.7109375" style="41"/>
    <col min="8182" max="8182" width="5.28515625" style="41" customWidth="1"/>
    <col min="8183" max="8183" width="8.140625" style="41" customWidth="1"/>
    <col min="8184" max="8184" width="59.28515625" style="41" customWidth="1"/>
    <col min="8185" max="8185" width="6.85546875" style="41" customWidth="1"/>
    <col min="8186" max="8186" width="6.28515625" style="41" customWidth="1"/>
    <col min="8187" max="8187" width="8.5703125" style="41" customWidth="1"/>
    <col min="8188" max="8188" width="10" style="41" customWidth="1"/>
    <col min="8189" max="8189" width="6.42578125" style="41" customWidth="1"/>
    <col min="8190" max="8190" width="9.28515625" style="41" customWidth="1"/>
    <col min="8191" max="8191" width="11.42578125" style="41" customWidth="1"/>
    <col min="8192" max="8437" width="11.7109375" style="41"/>
    <col min="8438" max="8438" width="5.28515625" style="41" customWidth="1"/>
    <col min="8439" max="8439" width="8.140625" style="41" customWidth="1"/>
    <col min="8440" max="8440" width="59.28515625" style="41" customWidth="1"/>
    <col min="8441" max="8441" width="6.85546875" style="41" customWidth="1"/>
    <col min="8442" max="8442" width="6.28515625" style="41" customWidth="1"/>
    <col min="8443" max="8443" width="8.5703125" style="41" customWidth="1"/>
    <col min="8444" max="8444" width="10" style="41" customWidth="1"/>
    <col min="8445" max="8445" width="6.42578125" style="41" customWidth="1"/>
    <col min="8446" max="8446" width="9.28515625" style="41" customWidth="1"/>
    <col min="8447" max="8447" width="11.42578125" style="41" customWidth="1"/>
    <col min="8448" max="8693" width="11.7109375" style="41"/>
    <col min="8694" max="8694" width="5.28515625" style="41" customWidth="1"/>
    <col min="8695" max="8695" width="8.140625" style="41" customWidth="1"/>
    <col min="8696" max="8696" width="59.28515625" style="41" customWidth="1"/>
    <col min="8697" max="8697" width="6.85546875" style="41" customWidth="1"/>
    <col min="8698" max="8698" width="6.28515625" style="41" customWidth="1"/>
    <col min="8699" max="8699" width="8.5703125" style="41" customWidth="1"/>
    <col min="8700" max="8700" width="10" style="41" customWidth="1"/>
    <col min="8701" max="8701" width="6.42578125" style="41" customWidth="1"/>
    <col min="8702" max="8702" width="9.28515625" style="41" customWidth="1"/>
    <col min="8703" max="8703" width="11.42578125" style="41" customWidth="1"/>
    <col min="8704" max="8949" width="11.7109375" style="41"/>
    <col min="8950" max="8950" width="5.28515625" style="41" customWidth="1"/>
    <col min="8951" max="8951" width="8.140625" style="41" customWidth="1"/>
    <col min="8952" max="8952" width="59.28515625" style="41" customWidth="1"/>
    <col min="8953" max="8953" width="6.85546875" style="41" customWidth="1"/>
    <col min="8954" max="8954" width="6.28515625" style="41" customWidth="1"/>
    <col min="8955" max="8955" width="8.5703125" style="41" customWidth="1"/>
    <col min="8956" max="8956" width="10" style="41" customWidth="1"/>
    <col min="8957" max="8957" width="6.42578125" style="41" customWidth="1"/>
    <col min="8958" max="8958" width="9.28515625" style="41" customWidth="1"/>
    <col min="8959" max="8959" width="11.42578125" style="41" customWidth="1"/>
    <col min="8960" max="9205" width="11.7109375" style="41"/>
    <col min="9206" max="9206" width="5.28515625" style="41" customWidth="1"/>
    <col min="9207" max="9207" width="8.140625" style="41" customWidth="1"/>
    <col min="9208" max="9208" width="59.28515625" style="41" customWidth="1"/>
    <col min="9209" max="9209" width="6.85546875" style="41" customWidth="1"/>
    <col min="9210" max="9210" width="6.28515625" style="41" customWidth="1"/>
    <col min="9211" max="9211" width="8.5703125" style="41" customWidth="1"/>
    <col min="9212" max="9212" width="10" style="41" customWidth="1"/>
    <col min="9213" max="9213" width="6.42578125" style="41" customWidth="1"/>
    <col min="9214" max="9214" width="9.28515625" style="41" customWidth="1"/>
    <col min="9215" max="9215" width="11.42578125" style="41" customWidth="1"/>
    <col min="9216" max="9461" width="11.7109375" style="41"/>
    <col min="9462" max="9462" width="5.28515625" style="41" customWidth="1"/>
    <col min="9463" max="9463" width="8.140625" style="41" customWidth="1"/>
    <col min="9464" max="9464" width="59.28515625" style="41" customWidth="1"/>
    <col min="9465" max="9465" width="6.85546875" style="41" customWidth="1"/>
    <col min="9466" max="9466" width="6.28515625" style="41" customWidth="1"/>
    <col min="9467" max="9467" width="8.5703125" style="41" customWidth="1"/>
    <col min="9468" max="9468" width="10" style="41" customWidth="1"/>
    <col min="9469" max="9469" width="6.42578125" style="41" customWidth="1"/>
    <col min="9470" max="9470" width="9.28515625" style="41" customWidth="1"/>
    <col min="9471" max="9471" width="11.42578125" style="41" customWidth="1"/>
    <col min="9472" max="9717" width="11.7109375" style="41"/>
    <col min="9718" max="9718" width="5.28515625" style="41" customWidth="1"/>
    <col min="9719" max="9719" width="8.140625" style="41" customWidth="1"/>
    <col min="9720" max="9720" width="59.28515625" style="41" customWidth="1"/>
    <col min="9721" max="9721" width="6.85546875" style="41" customWidth="1"/>
    <col min="9722" max="9722" width="6.28515625" style="41" customWidth="1"/>
    <col min="9723" max="9723" width="8.5703125" style="41" customWidth="1"/>
    <col min="9724" max="9724" width="10" style="41" customWidth="1"/>
    <col min="9725" max="9725" width="6.42578125" style="41" customWidth="1"/>
    <col min="9726" max="9726" width="9.28515625" style="41" customWidth="1"/>
    <col min="9727" max="9727" width="11.42578125" style="41" customWidth="1"/>
    <col min="9728" max="9973" width="11.7109375" style="41"/>
    <col min="9974" max="9974" width="5.28515625" style="41" customWidth="1"/>
    <col min="9975" max="9975" width="8.140625" style="41" customWidth="1"/>
    <col min="9976" max="9976" width="59.28515625" style="41" customWidth="1"/>
    <col min="9977" max="9977" width="6.85546875" style="41" customWidth="1"/>
    <col min="9978" max="9978" width="6.28515625" style="41" customWidth="1"/>
    <col min="9979" max="9979" width="8.5703125" style="41" customWidth="1"/>
    <col min="9980" max="9980" width="10" style="41" customWidth="1"/>
    <col min="9981" max="9981" width="6.42578125" style="41" customWidth="1"/>
    <col min="9982" max="9982" width="9.28515625" style="41" customWidth="1"/>
    <col min="9983" max="9983" width="11.42578125" style="41" customWidth="1"/>
    <col min="9984" max="10229" width="11.7109375" style="41"/>
    <col min="10230" max="10230" width="5.28515625" style="41" customWidth="1"/>
    <col min="10231" max="10231" width="8.140625" style="41" customWidth="1"/>
    <col min="10232" max="10232" width="59.28515625" style="41" customWidth="1"/>
    <col min="10233" max="10233" width="6.85546875" style="41" customWidth="1"/>
    <col min="10234" max="10234" width="6.28515625" style="41" customWidth="1"/>
    <col min="10235" max="10235" width="8.5703125" style="41" customWidth="1"/>
    <col min="10236" max="10236" width="10" style="41" customWidth="1"/>
    <col min="10237" max="10237" width="6.42578125" style="41" customWidth="1"/>
    <col min="10238" max="10238" width="9.28515625" style="41" customWidth="1"/>
    <col min="10239" max="10239" width="11.42578125" style="41" customWidth="1"/>
    <col min="10240" max="10485" width="11.7109375" style="41"/>
    <col min="10486" max="10486" width="5.28515625" style="41" customWidth="1"/>
    <col min="10487" max="10487" width="8.140625" style="41" customWidth="1"/>
    <col min="10488" max="10488" width="59.28515625" style="41" customWidth="1"/>
    <col min="10489" max="10489" width="6.85546875" style="41" customWidth="1"/>
    <col min="10490" max="10490" width="6.28515625" style="41" customWidth="1"/>
    <col min="10491" max="10491" width="8.5703125" style="41" customWidth="1"/>
    <col min="10492" max="10492" width="10" style="41" customWidth="1"/>
    <col min="10493" max="10493" width="6.42578125" style="41" customWidth="1"/>
    <col min="10494" max="10494" width="9.28515625" style="41" customWidth="1"/>
    <col min="10495" max="10495" width="11.42578125" style="41" customWidth="1"/>
    <col min="10496" max="10741" width="11.7109375" style="41"/>
    <col min="10742" max="10742" width="5.28515625" style="41" customWidth="1"/>
    <col min="10743" max="10743" width="8.140625" style="41" customWidth="1"/>
    <col min="10744" max="10744" width="59.28515625" style="41" customWidth="1"/>
    <col min="10745" max="10745" width="6.85546875" style="41" customWidth="1"/>
    <col min="10746" max="10746" width="6.28515625" style="41" customWidth="1"/>
    <col min="10747" max="10747" width="8.5703125" style="41" customWidth="1"/>
    <col min="10748" max="10748" width="10" style="41" customWidth="1"/>
    <col min="10749" max="10749" width="6.42578125" style="41" customWidth="1"/>
    <col min="10750" max="10750" width="9.28515625" style="41" customWidth="1"/>
    <col min="10751" max="10751" width="11.42578125" style="41" customWidth="1"/>
    <col min="10752" max="10997" width="11.7109375" style="41"/>
    <col min="10998" max="10998" width="5.28515625" style="41" customWidth="1"/>
    <col min="10999" max="10999" width="8.140625" style="41" customWidth="1"/>
    <col min="11000" max="11000" width="59.28515625" style="41" customWidth="1"/>
    <col min="11001" max="11001" width="6.85546875" style="41" customWidth="1"/>
    <col min="11002" max="11002" width="6.28515625" style="41" customWidth="1"/>
    <col min="11003" max="11003" width="8.5703125" style="41" customWidth="1"/>
    <col min="11004" max="11004" width="10" style="41" customWidth="1"/>
    <col min="11005" max="11005" width="6.42578125" style="41" customWidth="1"/>
    <col min="11006" max="11006" width="9.28515625" style="41" customWidth="1"/>
    <col min="11007" max="11007" width="11.42578125" style="41" customWidth="1"/>
    <col min="11008" max="11253" width="11.7109375" style="41"/>
    <col min="11254" max="11254" width="5.28515625" style="41" customWidth="1"/>
    <col min="11255" max="11255" width="8.140625" style="41" customWidth="1"/>
    <col min="11256" max="11256" width="59.28515625" style="41" customWidth="1"/>
    <col min="11257" max="11257" width="6.85546875" style="41" customWidth="1"/>
    <col min="11258" max="11258" width="6.28515625" style="41" customWidth="1"/>
    <col min="11259" max="11259" width="8.5703125" style="41" customWidth="1"/>
    <col min="11260" max="11260" width="10" style="41" customWidth="1"/>
    <col min="11261" max="11261" width="6.42578125" style="41" customWidth="1"/>
    <col min="11262" max="11262" width="9.28515625" style="41" customWidth="1"/>
    <col min="11263" max="11263" width="11.42578125" style="41" customWidth="1"/>
    <col min="11264" max="11509" width="11.7109375" style="41"/>
    <col min="11510" max="11510" width="5.28515625" style="41" customWidth="1"/>
    <col min="11511" max="11511" width="8.140625" style="41" customWidth="1"/>
    <col min="11512" max="11512" width="59.28515625" style="41" customWidth="1"/>
    <col min="11513" max="11513" width="6.85546875" style="41" customWidth="1"/>
    <col min="11514" max="11514" width="6.28515625" style="41" customWidth="1"/>
    <col min="11515" max="11515" width="8.5703125" style="41" customWidth="1"/>
    <col min="11516" max="11516" width="10" style="41" customWidth="1"/>
    <col min="11517" max="11517" width="6.42578125" style="41" customWidth="1"/>
    <col min="11518" max="11518" width="9.28515625" style="41" customWidth="1"/>
    <col min="11519" max="11519" width="11.42578125" style="41" customWidth="1"/>
    <col min="11520" max="11765" width="11.7109375" style="41"/>
    <col min="11766" max="11766" width="5.28515625" style="41" customWidth="1"/>
    <col min="11767" max="11767" width="8.140625" style="41" customWidth="1"/>
    <col min="11768" max="11768" width="59.28515625" style="41" customWidth="1"/>
    <col min="11769" max="11769" width="6.85546875" style="41" customWidth="1"/>
    <col min="11770" max="11770" width="6.28515625" style="41" customWidth="1"/>
    <col min="11771" max="11771" width="8.5703125" style="41" customWidth="1"/>
    <col min="11772" max="11772" width="10" style="41" customWidth="1"/>
    <col min="11773" max="11773" width="6.42578125" style="41" customWidth="1"/>
    <col min="11774" max="11774" width="9.28515625" style="41" customWidth="1"/>
    <col min="11775" max="11775" width="11.42578125" style="41" customWidth="1"/>
    <col min="11776" max="12021" width="11.7109375" style="41"/>
    <col min="12022" max="12022" width="5.28515625" style="41" customWidth="1"/>
    <col min="12023" max="12023" width="8.140625" style="41" customWidth="1"/>
    <col min="12024" max="12024" width="59.28515625" style="41" customWidth="1"/>
    <col min="12025" max="12025" width="6.85546875" style="41" customWidth="1"/>
    <col min="12026" max="12026" width="6.28515625" style="41" customWidth="1"/>
    <col min="12027" max="12027" width="8.5703125" style="41" customWidth="1"/>
    <col min="12028" max="12028" width="10" style="41" customWidth="1"/>
    <col min="12029" max="12029" width="6.42578125" style="41" customWidth="1"/>
    <col min="12030" max="12030" width="9.28515625" style="41" customWidth="1"/>
    <col min="12031" max="12031" width="11.42578125" style="41" customWidth="1"/>
    <col min="12032" max="12277" width="11.7109375" style="41"/>
    <col min="12278" max="12278" width="5.28515625" style="41" customWidth="1"/>
    <col min="12279" max="12279" width="8.140625" style="41" customWidth="1"/>
    <col min="12280" max="12280" width="59.28515625" style="41" customWidth="1"/>
    <col min="12281" max="12281" width="6.85546875" style="41" customWidth="1"/>
    <col min="12282" max="12282" width="6.28515625" style="41" customWidth="1"/>
    <col min="12283" max="12283" width="8.5703125" style="41" customWidth="1"/>
    <col min="12284" max="12284" width="10" style="41" customWidth="1"/>
    <col min="12285" max="12285" width="6.42578125" style="41" customWidth="1"/>
    <col min="12286" max="12286" width="9.28515625" style="41" customWidth="1"/>
    <col min="12287" max="12287" width="11.42578125" style="41" customWidth="1"/>
    <col min="12288" max="12533" width="11.7109375" style="41"/>
    <col min="12534" max="12534" width="5.28515625" style="41" customWidth="1"/>
    <col min="12535" max="12535" width="8.140625" style="41" customWidth="1"/>
    <col min="12536" max="12536" width="59.28515625" style="41" customWidth="1"/>
    <col min="12537" max="12537" width="6.85546875" style="41" customWidth="1"/>
    <col min="12538" max="12538" width="6.28515625" style="41" customWidth="1"/>
    <col min="12539" max="12539" width="8.5703125" style="41" customWidth="1"/>
    <col min="12540" max="12540" width="10" style="41" customWidth="1"/>
    <col min="12541" max="12541" width="6.42578125" style="41" customWidth="1"/>
    <col min="12542" max="12542" width="9.28515625" style="41" customWidth="1"/>
    <col min="12543" max="12543" width="11.42578125" style="41" customWidth="1"/>
    <col min="12544" max="12789" width="11.7109375" style="41"/>
    <col min="12790" max="12790" width="5.28515625" style="41" customWidth="1"/>
    <col min="12791" max="12791" width="8.140625" style="41" customWidth="1"/>
    <col min="12792" max="12792" width="59.28515625" style="41" customWidth="1"/>
    <col min="12793" max="12793" width="6.85546875" style="41" customWidth="1"/>
    <col min="12794" max="12794" width="6.28515625" style="41" customWidth="1"/>
    <col min="12795" max="12795" width="8.5703125" style="41" customWidth="1"/>
    <col min="12796" max="12796" width="10" style="41" customWidth="1"/>
    <col min="12797" max="12797" width="6.42578125" style="41" customWidth="1"/>
    <col min="12798" max="12798" width="9.28515625" style="41" customWidth="1"/>
    <col min="12799" max="12799" width="11.42578125" style="41" customWidth="1"/>
    <col min="12800" max="13045" width="11.7109375" style="41"/>
    <col min="13046" max="13046" width="5.28515625" style="41" customWidth="1"/>
    <col min="13047" max="13047" width="8.140625" style="41" customWidth="1"/>
    <col min="13048" max="13048" width="59.28515625" style="41" customWidth="1"/>
    <col min="13049" max="13049" width="6.85546875" style="41" customWidth="1"/>
    <col min="13050" max="13050" width="6.28515625" style="41" customWidth="1"/>
    <col min="13051" max="13051" width="8.5703125" style="41" customWidth="1"/>
    <col min="13052" max="13052" width="10" style="41" customWidth="1"/>
    <col min="13053" max="13053" width="6.42578125" style="41" customWidth="1"/>
    <col min="13054" max="13054" width="9.28515625" style="41" customWidth="1"/>
    <col min="13055" max="13055" width="11.42578125" style="41" customWidth="1"/>
    <col min="13056" max="13301" width="11.7109375" style="41"/>
    <col min="13302" max="13302" width="5.28515625" style="41" customWidth="1"/>
    <col min="13303" max="13303" width="8.140625" style="41" customWidth="1"/>
    <col min="13304" max="13304" width="59.28515625" style="41" customWidth="1"/>
    <col min="13305" max="13305" width="6.85546875" style="41" customWidth="1"/>
    <col min="13306" max="13306" width="6.28515625" style="41" customWidth="1"/>
    <col min="13307" max="13307" width="8.5703125" style="41" customWidth="1"/>
    <col min="13308" max="13308" width="10" style="41" customWidth="1"/>
    <col min="13309" max="13309" width="6.42578125" style="41" customWidth="1"/>
    <col min="13310" max="13310" width="9.28515625" style="41" customWidth="1"/>
    <col min="13311" max="13311" width="11.42578125" style="41" customWidth="1"/>
    <col min="13312" max="13557" width="11.7109375" style="41"/>
    <col min="13558" max="13558" width="5.28515625" style="41" customWidth="1"/>
    <col min="13559" max="13559" width="8.140625" style="41" customWidth="1"/>
    <col min="13560" max="13560" width="59.28515625" style="41" customWidth="1"/>
    <col min="13561" max="13561" width="6.85546875" style="41" customWidth="1"/>
    <col min="13562" max="13562" width="6.28515625" style="41" customWidth="1"/>
    <col min="13563" max="13563" width="8.5703125" style="41" customWidth="1"/>
    <col min="13564" max="13564" width="10" style="41" customWidth="1"/>
    <col min="13565" max="13565" width="6.42578125" style="41" customWidth="1"/>
    <col min="13566" max="13566" width="9.28515625" style="41" customWidth="1"/>
    <col min="13567" max="13567" width="11.42578125" style="41" customWidth="1"/>
    <col min="13568" max="13813" width="11.7109375" style="41"/>
    <col min="13814" max="13814" width="5.28515625" style="41" customWidth="1"/>
    <col min="13815" max="13815" width="8.140625" style="41" customWidth="1"/>
    <col min="13816" max="13816" width="59.28515625" style="41" customWidth="1"/>
    <col min="13817" max="13817" width="6.85546875" style="41" customWidth="1"/>
    <col min="13818" max="13818" width="6.28515625" style="41" customWidth="1"/>
    <col min="13819" max="13819" width="8.5703125" style="41" customWidth="1"/>
    <col min="13820" max="13820" width="10" style="41" customWidth="1"/>
    <col min="13821" max="13821" width="6.42578125" style="41" customWidth="1"/>
    <col min="13822" max="13822" width="9.28515625" style="41" customWidth="1"/>
    <col min="13823" max="13823" width="11.42578125" style="41" customWidth="1"/>
    <col min="13824" max="14069" width="11.7109375" style="41"/>
    <col min="14070" max="14070" width="5.28515625" style="41" customWidth="1"/>
    <col min="14071" max="14071" width="8.140625" style="41" customWidth="1"/>
    <col min="14072" max="14072" width="59.28515625" style="41" customWidth="1"/>
    <col min="14073" max="14073" width="6.85546875" style="41" customWidth="1"/>
    <col min="14074" max="14074" width="6.28515625" style="41" customWidth="1"/>
    <col min="14075" max="14075" width="8.5703125" style="41" customWidth="1"/>
    <col min="14076" max="14076" width="10" style="41" customWidth="1"/>
    <col min="14077" max="14077" width="6.42578125" style="41" customWidth="1"/>
    <col min="14078" max="14078" width="9.28515625" style="41" customWidth="1"/>
    <col min="14079" max="14079" width="11.42578125" style="41" customWidth="1"/>
    <col min="14080" max="14325" width="11.7109375" style="41"/>
    <col min="14326" max="14326" width="5.28515625" style="41" customWidth="1"/>
    <col min="14327" max="14327" width="8.140625" style="41" customWidth="1"/>
    <col min="14328" max="14328" width="59.28515625" style="41" customWidth="1"/>
    <col min="14329" max="14329" width="6.85546875" style="41" customWidth="1"/>
    <col min="14330" max="14330" width="6.28515625" style="41" customWidth="1"/>
    <col min="14331" max="14331" width="8.5703125" style="41" customWidth="1"/>
    <col min="14332" max="14332" width="10" style="41" customWidth="1"/>
    <col min="14333" max="14333" width="6.42578125" style="41" customWidth="1"/>
    <col min="14334" max="14334" width="9.28515625" style="41" customWidth="1"/>
    <col min="14335" max="14335" width="11.42578125" style="41" customWidth="1"/>
    <col min="14336" max="14581" width="11.7109375" style="41"/>
    <col min="14582" max="14582" width="5.28515625" style="41" customWidth="1"/>
    <col min="14583" max="14583" width="8.140625" style="41" customWidth="1"/>
    <col min="14584" max="14584" width="59.28515625" style="41" customWidth="1"/>
    <col min="14585" max="14585" width="6.85546875" style="41" customWidth="1"/>
    <col min="14586" max="14586" width="6.28515625" style="41" customWidth="1"/>
    <col min="14587" max="14587" width="8.5703125" style="41" customWidth="1"/>
    <col min="14588" max="14588" width="10" style="41" customWidth="1"/>
    <col min="14589" max="14589" width="6.42578125" style="41" customWidth="1"/>
    <col min="14590" max="14590" width="9.28515625" style="41" customWidth="1"/>
    <col min="14591" max="14591" width="11.42578125" style="41" customWidth="1"/>
    <col min="14592" max="14837" width="11.7109375" style="41"/>
    <col min="14838" max="14838" width="5.28515625" style="41" customWidth="1"/>
    <col min="14839" max="14839" width="8.140625" style="41" customWidth="1"/>
    <col min="14840" max="14840" width="59.28515625" style="41" customWidth="1"/>
    <col min="14841" max="14841" width="6.85546875" style="41" customWidth="1"/>
    <col min="14842" max="14842" width="6.28515625" style="41" customWidth="1"/>
    <col min="14843" max="14843" width="8.5703125" style="41" customWidth="1"/>
    <col min="14844" max="14844" width="10" style="41" customWidth="1"/>
    <col min="14845" max="14845" width="6.42578125" style="41" customWidth="1"/>
    <col min="14846" max="14846" width="9.28515625" style="41" customWidth="1"/>
    <col min="14847" max="14847" width="11.42578125" style="41" customWidth="1"/>
    <col min="14848" max="15093" width="11.7109375" style="41"/>
    <col min="15094" max="15094" width="5.28515625" style="41" customWidth="1"/>
    <col min="15095" max="15095" width="8.140625" style="41" customWidth="1"/>
    <col min="15096" max="15096" width="59.28515625" style="41" customWidth="1"/>
    <col min="15097" max="15097" width="6.85546875" style="41" customWidth="1"/>
    <col min="15098" max="15098" width="6.28515625" style="41" customWidth="1"/>
    <col min="15099" max="15099" width="8.5703125" style="41" customWidth="1"/>
    <col min="15100" max="15100" width="10" style="41" customWidth="1"/>
    <col min="15101" max="15101" width="6.42578125" style="41" customWidth="1"/>
    <col min="15102" max="15102" width="9.28515625" style="41" customWidth="1"/>
    <col min="15103" max="15103" width="11.42578125" style="41" customWidth="1"/>
    <col min="15104" max="15349" width="11.7109375" style="41"/>
    <col min="15350" max="15350" width="5.28515625" style="41" customWidth="1"/>
    <col min="15351" max="15351" width="8.140625" style="41" customWidth="1"/>
    <col min="15352" max="15352" width="59.28515625" style="41" customWidth="1"/>
    <col min="15353" max="15353" width="6.85546875" style="41" customWidth="1"/>
    <col min="15354" max="15354" width="6.28515625" style="41" customWidth="1"/>
    <col min="15355" max="15355" width="8.5703125" style="41" customWidth="1"/>
    <col min="15356" max="15356" width="10" style="41" customWidth="1"/>
    <col min="15357" max="15357" width="6.42578125" style="41" customWidth="1"/>
    <col min="15358" max="15358" width="9.28515625" style="41" customWidth="1"/>
    <col min="15359" max="15359" width="11.42578125" style="41" customWidth="1"/>
    <col min="15360" max="15605" width="11.7109375" style="41"/>
    <col min="15606" max="15606" width="5.28515625" style="41" customWidth="1"/>
    <col min="15607" max="15607" width="8.140625" style="41" customWidth="1"/>
    <col min="15608" max="15608" width="59.28515625" style="41" customWidth="1"/>
    <col min="15609" max="15609" width="6.85546875" style="41" customWidth="1"/>
    <col min="15610" max="15610" width="6.28515625" style="41" customWidth="1"/>
    <col min="15611" max="15611" width="8.5703125" style="41" customWidth="1"/>
    <col min="15612" max="15612" width="10" style="41" customWidth="1"/>
    <col min="15613" max="15613" width="6.42578125" style="41" customWidth="1"/>
    <col min="15614" max="15614" width="9.28515625" style="41" customWidth="1"/>
    <col min="15615" max="15615" width="11.42578125" style="41" customWidth="1"/>
    <col min="15616" max="15861" width="11.7109375" style="41"/>
    <col min="15862" max="15862" width="5.28515625" style="41" customWidth="1"/>
    <col min="15863" max="15863" width="8.140625" style="41" customWidth="1"/>
    <col min="15864" max="15864" width="59.28515625" style="41" customWidth="1"/>
    <col min="15865" max="15865" width="6.85546875" style="41" customWidth="1"/>
    <col min="15866" max="15866" width="6.28515625" style="41" customWidth="1"/>
    <col min="15867" max="15867" width="8.5703125" style="41" customWidth="1"/>
    <col min="15868" max="15868" width="10" style="41" customWidth="1"/>
    <col min="15869" max="15869" width="6.42578125" style="41" customWidth="1"/>
    <col min="15870" max="15870" width="9.28515625" style="41" customWidth="1"/>
    <col min="15871" max="15871" width="11.42578125" style="41" customWidth="1"/>
    <col min="15872" max="16117" width="11.7109375" style="41"/>
    <col min="16118" max="16118" width="5.28515625" style="41" customWidth="1"/>
    <col min="16119" max="16119" width="8.140625" style="41" customWidth="1"/>
    <col min="16120" max="16120" width="59.28515625" style="41" customWidth="1"/>
    <col min="16121" max="16121" width="6.85546875" style="41" customWidth="1"/>
    <col min="16122" max="16122" width="6.28515625" style="41" customWidth="1"/>
    <col min="16123" max="16123" width="8.5703125" style="41" customWidth="1"/>
    <col min="16124" max="16124" width="10" style="41" customWidth="1"/>
    <col min="16125" max="16125" width="6.42578125" style="41" customWidth="1"/>
    <col min="16126" max="16126" width="9.28515625" style="41" customWidth="1"/>
    <col min="16127" max="16127" width="11.42578125" style="41" customWidth="1"/>
    <col min="16128" max="16384" width="11.7109375" style="41"/>
  </cols>
  <sheetData>
    <row r="1" spans="1:10" ht="12.95" customHeight="1">
      <c r="A1" s="333" t="s">
        <v>666</v>
      </c>
      <c r="B1" s="333"/>
      <c r="C1" s="333"/>
      <c r="D1" s="333"/>
      <c r="E1" s="333"/>
      <c r="F1" s="334" t="s">
        <v>667</v>
      </c>
      <c r="G1" s="334"/>
      <c r="H1" s="334"/>
      <c r="I1" s="334"/>
      <c r="J1" s="334"/>
    </row>
    <row r="2" spans="1:10" ht="12.95" customHeight="1">
      <c r="A2" s="333"/>
      <c r="B2" s="333"/>
      <c r="C2" s="333"/>
      <c r="D2" s="333"/>
      <c r="E2" s="333"/>
      <c r="F2" s="335" t="s">
        <v>668</v>
      </c>
      <c r="G2" s="335"/>
      <c r="H2" s="334" t="s">
        <v>37</v>
      </c>
      <c r="I2" s="334"/>
      <c r="J2" s="172" t="s">
        <v>669</v>
      </c>
    </row>
    <row r="3" spans="1:10" ht="26.85" customHeight="1">
      <c r="A3" s="173" t="s">
        <v>670</v>
      </c>
      <c r="B3" s="173" t="s">
        <v>65</v>
      </c>
      <c r="C3" s="174" t="s">
        <v>671</v>
      </c>
      <c r="D3" s="175" t="s">
        <v>605</v>
      </c>
      <c r="E3" s="176" t="s">
        <v>672</v>
      </c>
      <c r="F3" s="173" t="s">
        <v>673</v>
      </c>
      <c r="G3" s="173" t="s">
        <v>45</v>
      </c>
      <c r="H3" s="173" t="s">
        <v>673</v>
      </c>
      <c r="I3" s="173" t="s">
        <v>45</v>
      </c>
      <c r="J3" s="173" t="s">
        <v>674</v>
      </c>
    </row>
    <row r="4" spans="1:10" ht="32.85" customHeight="1">
      <c r="A4" s="177">
        <v>1</v>
      </c>
      <c r="B4" s="177">
        <v>3401</v>
      </c>
      <c r="C4" s="178" t="s">
        <v>865</v>
      </c>
      <c r="D4" s="179" t="s">
        <v>650</v>
      </c>
      <c r="E4" s="180">
        <v>1</v>
      </c>
      <c r="F4" s="181">
        <v>0</v>
      </c>
      <c r="G4" s="181">
        <f t="shared" ref="G4:G158" si="0">PRODUCT(E4,F4)</f>
        <v>0</v>
      </c>
      <c r="H4" s="181">
        <v>0</v>
      </c>
      <c r="I4" s="181">
        <f t="shared" ref="I4:I158" si="1">PRODUCT(E4,H4)</f>
        <v>0</v>
      </c>
      <c r="J4" s="182">
        <f t="shared" ref="J4:J158" si="2">SUM(G4,I4)</f>
        <v>0</v>
      </c>
    </row>
    <row r="5" spans="1:10" ht="32.85" customHeight="1">
      <c r="A5" s="183">
        <f t="shared" ref="A5:B20" si="3">SUM(A4,1)</f>
        <v>2</v>
      </c>
      <c r="B5" s="183">
        <f t="shared" si="3"/>
        <v>3402</v>
      </c>
      <c r="C5" s="178" t="s">
        <v>866</v>
      </c>
      <c r="D5" s="179" t="s">
        <v>650</v>
      </c>
      <c r="E5" s="180">
        <v>1</v>
      </c>
      <c r="F5" s="181">
        <v>0</v>
      </c>
      <c r="G5" s="181">
        <f t="shared" si="0"/>
        <v>0</v>
      </c>
      <c r="H5" s="181">
        <v>0</v>
      </c>
      <c r="I5" s="181">
        <f t="shared" si="1"/>
        <v>0</v>
      </c>
      <c r="J5" s="182">
        <f t="shared" si="2"/>
        <v>0</v>
      </c>
    </row>
    <row r="6" spans="1:10" ht="32.450000000000003" customHeight="1">
      <c r="A6" s="183">
        <f t="shared" si="3"/>
        <v>3</v>
      </c>
      <c r="B6" s="183">
        <f t="shared" si="3"/>
        <v>3403</v>
      </c>
      <c r="C6" s="178" t="s">
        <v>867</v>
      </c>
      <c r="D6" s="179" t="s">
        <v>650</v>
      </c>
      <c r="E6" s="180">
        <v>1</v>
      </c>
      <c r="F6" s="181">
        <v>0</v>
      </c>
      <c r="G6" s="181">
        <f t="shared" si="0"/>
        <v>0</v>
      </c>
      <c r="H6" s="181">
        <v>0</v>
      </c>
      <c r="I6" s="181">
        <f t="shared" si="1"/>
        <v>0</v>
      </c>
      <c r="J6" s="182">
        <f t="shared" si="2"/>
        <v>0</v>
      </c>
    </row>
    <row r="7" spans="1:10" ht="32.450000000000003" customHeight="1">
      <c r="A7" s="183">
        <f t="shared" si="3"/>
        <v>4</v>
      </c>
      <c r="B7" s="183">
        <f t="shared" si="3"/>
        <v>3404</v>
      </c>
      <c r="C7" s="178" t="s">
        <v>868</v>
      </c>
      <c r="D7" s="179" t="s">
        <v>650</v>
      </c>
      <c r="E7" s="180">
        <v>1</v>
      </c>
      <c r="F7" s="181">
        <v>0</v>
      </c>
      <c r="G7" s="181">
        <f t="shared" si="0"/>
        <v>0</v>
      </c>
      <c r="H7" s="181">
        <v>0</v>
      </c>
      <c r="I7" s="181">
        <f t="shared" si="1"/>
        <v>0</v>
      </c>
      <c r="J7" s="182">
        <f t="shared" si="2"/>
        <v>0</v>
      </c>
    </row>
    <row r="8" spans="1:10" ht="44.65" customHeight="1">
      <c r="A8" s="183">
        <f t="shared" si="3"/>
        <v>5</v>
      </c>
      <c r="B8" s="183">
        <f t="shared" si="3"/>
        <v>3405</v>
      </c>
      <c r="C8" s="178" t="s">
        <v>869</v>
      </c>
      <c r="D8" s="179" t="s">
        <v>650</v>
      </c>
      <c r="E8" s="180">
        <v>30</v>
      </c>
      <c r="F8" s="181">
        <v>0</v>
      </c>
      <c r="G8" s="181">
        <f t="shared" si="0"/>
        <v>0</v>
      </c>
      <c r="H8" s="181">
        <v>0</v>
      </c>
      <c r="I8" s="181">
        <f t="shared" si="1"/>
        <v>0</v>
      </c>
      <c r="J8" s="182">
        <f t="shared" si="2"/>
        <v>0</v>
      </c>
    </row>
    <row r="9" spans="1:10" ht="31.35" customHeight="1">
      <c r="A9" s="183">
        <f t="shared" si="3"/>
        <v>6</v>
      </c>
      <c r="B9" s="183">
        <f t="shared" si="3"/>
        <v>3406</v>
      </c>
      <c r="C9" s="178" t="s">
        <v>870</v>
      </c>
      <c r="D9" s="179" t="s">
        <v>650</v>
      </c>
      <c r="E9" s="180">
        <v>1</v>
      </c>
      <c r="F9" s="181">
        <v>0</v>
      </c>
      <c r="G9" s="181">
        <f t="shared" si="0"/>
        <v>0</v>
      </c>
      <c r="H9" s="181">
        <v>0</v>
      </c>
      <c r="I9" s="181">
        <f t="shared" si="1"/>
        <v>0</v>
      </c>
      <c r="J9" s="182">
        <f t="shared" si="2"/>
        <v>0</v>
      </c>
    </row>
    <row r="10" spans="1:10" ht="58.15" customHeight="1">
      <c r="A10" s="183">
        <f t="shared" si="3"/>
        <v>7</v>
      </c>
      <c r="B10" s="183">
        <f t="shared" si="3"/>
        <v>3407</v>
      </c>
      <c r="C10" s="178" t="s">
        <v>871</v>
      </c>
      <c r="D10" s="179" t="s">
        <v>650</v>
      </c>
      <c r="E10" s="180">
        <v>87</v>
      </c>
      <c r="F10" s="181">
        <v>0</v>
      </c>
      <c r="G10" s="181">
        <f t="shared" si="0"/>
        <v>0</v>
      </c>
      <c r="H10" s="181">
        <v>0</v>
      </c>
      <c r="I10" s="181">
        <f t="shared" si="1"/>
        <v>0</v>
      </c>
      <c r="J10" s="182">
        <f t="shared" si="2"/>
        <v>0</v>
      </c>
    </row>
    <row r="11" spans="1:10" ht="58.15" customHeight="1">
      <c r="A11" s="183">
        <f t="shared" si="3"/>
        <v>8</v>
      </c>
      <c r="B11" s="183">
        <f t="shared" si="3"/>
        <v>3408</v>
      </c>
      <c r="C11" s="178" t="s">
        <v>872</v>
      </c>
      <c r="D11" s="179" t="s">
        <v>650</v>
      </c>
      <c r="E11" s="180">
        <v>4</v>
      </c>
      <c r="F11" s="181">
        <v>0</v>
      </c>
      <c r="G11" s="181">
        <f t="shared" si="0"/>
        <v>0</v>
      </c>
      <c r="H11" s="181">
        <v>0</v>
      </c>
      <c r="I11" s="181">
        <f t="shared" si="1"/>
        <v>0</v>
      </c>
      <c r="J11" s="182">
        <f t="shared" si="2"/>
        <v>0</v>
      </c>
    </row>
    <row r="12" spans="1:10" ht="45.75" customHeight="1">
      <c r="A12" s="183">
        <f t="shared" si="3"/>
        <v>9</v>
      </c>
      <c r="B12" s="183">
        <f t="shared" si="3"/>
        <v>3409</v>
      </c>
      <c r="C12" s="178" t="s">
        <v>873</v>
      </c>
      <c r="D12" s="179" t="s">
        <v>650</v>
      </c>
      <c r="E12" s="180">
        <v>4</v>
      </c>
      <c r="F12" s="181">
        <v>0</v>
      </c>
      <c r="G12" s="181">
        <f t="shared" si="0"/>
        <v>0</v>
      </c>
      <c r="H12" s="181">
        <v>0</v>
      </c>
      <c r="I12" s="181">
        <f t="shared" si="1"/>
        <v>0</v>
      </c>
      <c r="J12" s="182">
        <f t="shared" si="2"/>
        <v>0</v>
      </c>
    </row>
    <row r="13" spans="1:10" ht="65.25" customHeight="1">
      <c r="A13" s="183">
        <f t="shared" si="3"/>
        <v>10</v>
      </c>
      <c r="B13" s="183">
        <f t="shared" si="3"/>
        <v>3410</v>
      </c>
      <c r="C13" s="178" t="s">
        <v>874</v>
      </c>
      <c r="D13" s="179" t="s">
        <v>650</v>
      </c>
      <c r="E13" s="184">
        <v>9</v>
      </c>
      <c r="F13" s="181">
        <v>0</v>
      </c>
      <c r="G13" s="181">
        <f t="shared" si="0"/>
        <v>0</v>
      </c>
      <c r="H13" s="181">
        <v>0</v>
      </c>
      <c r="I13" s="181">
        <f t="shared" si="1"/>
        <v>0</v>
      </c>
      <c r="J13" s="182">
        <f t="shared" si="2"/>
        <v>0</v>
      </c>
    </row>
    <row r="14" spans="1:10" ht="32.450000000000003" customHeight="1">
      <c r="A14" s="183">
        <f t="shared" si="3"/>
        <v>11</v>
      </c>
      <c r="B14" s="183">
        <f t="shared" si="3"/>
        <v>3411</v>
      </c>
      <c r="C14" s="178" t="s">
        <v>875</v>
      </c>
      <c r="D14" s="179" t="s">
        <v>650</v>
      </c>
      <c r="E14" s="180">
        <v>11</v>
      </c>
      <c r="F14" s="181">
        <v>0</v>
      </c>
      <c r="G14" s="181">
        <f t="shared" si="0"/>
        <v>0</v>
      </c>
      <c r="H14" s="181">
        <v>0</v>
      </c>
      <c r="I14" s="181">
        <f t="shared" si="1"/>
        <v>0</v>
      </c>
      <c r="J14" s="182">
        <f t="shared" si="2"/>
        <v>0</v>
      </c>
    </row>
    <row r="15" spans="1:10" ht="45.75" customHeight="1">
      <c r="A15" s="183">
        <f t="shared" si="3"/>
        <v>12</v>
      </c>
      <c r="B15" s="183">
        <f t="shared" si="3"/>
        <v>3412</v>
      </c>
      <c r="C15" s="178" t="s">
        <v>876</v>
      </c>
      <c r="D15" s="179" t="s">
        <v>650</v>
      </c>
      <c r="E15" s="180">
        <v>19</v>
      </c>
      <c r="F15" s="181">
        <v>0</v>
      </c>
      <c r="G15" s="181">
        <f t="shared" si="0"/>
        <v>0</v>
      </c>
      <c r="H15" s="181">
        <v>0</v>
      </c>
      <c r="I15" s="181">
        <f t="shared" si="1"/>
        <v>0</v>
      </c>
      <c r="J15" s="182">
        <f t="shared" si="2"/>
        <v>0</v>
      </c>
    </row>
    <row r="16" spans="1:10" ht="32.85" customHeight="1">
      <c r="A16" s="183">
        <f t="shared" si="3"/>
        <v>13</v>
      </c>
      <c r="B16" s="183">
        <f t="shared" si="3"/>
        <v>3413</v>
      </c>
      <c r="C16" s="178" t="s">
        <v>877</v>
      </c>
      <c r="D16" s="179" t="s">
        <v>650</v>
      </c>
      <c r="E16" s="180">
        <v>7</v>
      </c>
      <c r="F16" s="181">
        <v>0</v>
      </c>
      <c r="G16" s="181">
        <f t="shared" si="0"/>
        <v>0</v>
      </c>
      <c r="H16" s="181">
        <v>0</v>
      </c>
      <c r="I16" s="181">
        <f t="shared" si="1"/>
        <v>0</v>
      </c>
      <c r="J16" s="182">
        <f t="shared" si="2"/>
        <v>0</v>
      </c>
    </row>
    <row r="17" spans="1:14" ht="32.85" customHeight="1">
      <c r="A17" s="183">
        <f t="shared" si="3"/>
        <v>14</v>
      </c>
      <c r="B17" s="183">
        <f t="shared" si="3"/>
        <v>3414</v>
      </c>
      <c r="C17" s="178" t="s">
        <v>878</v>
      </c>
      <c r="D17" s="179" t="s">
        <v>650</v>
      </c>
      <c r="E17" s="180">
        <v>12</v>
      </c>
      <c r="F17" s="181">
        <v>0</v>
      </c>
      <c r="G17" s="181">
        <f t="shared" si="0"/>
        <v>0</v>
      </c>
      <c r="H17" s="181">
        <v>0</v>
      </c>
      <c r="I17" s="181">
        <f t="shared" si="1"/>
        <v>0</v>
      </c>
      <c r="J17" s="182">
        <f t="shared" si="2"/>
        <v>0</v>
      </c>
    </row>
    <row r="18" spans="1:14" ht="32.450000000000003" customHeight="1">
      <c r="A18" s="183">
        <f t="shared" si="3"/>
        <v>15</v>
      </c>
      <c r="B18" s="183">
        <f t="shared" si="3"/>
        <v>3415</v>
      </c>
      <c r="C18" s="178" t="s">
        <v>879</v>
      </c>
      <c r="D18" s="179" t="s">
        <v>650</v>
      </c>
      <c r="E18" s="180">
        <v>1</v>
      </c>
      <c r="F18" s="181">
        <v>0</v>
      </c>
      <c r="G18" s="181">
        <f t="shared" si="0"/>
        <v>0</v>
      </c>
      <c r="H18" s="181">
        <v>0</v>
      </c>
      <c r="I18" s="181">
        <f t="shared" si="1"/>
        <v>0</v>
      </c>
      <c r="J18" s="182">
        <f t="shared" si="2"/>
        <v>0</v>
      </c>
    </row>
    <row r="19" spans="1:14" ht="19.899999999999999" customHeight="1">
      <c r="A19" s="183">
        <f t="shared" si="3"/>
        <v>16</v>
      </c>
      <c r="B19" s="183">
        <f t="shared" si="3"/>
        <v>3416</v>
      </c>
      <c r="C19" s="178" t="s">
        <v>880</v>
      </c>
      <c r="D19" s="179" t="s">
        <v>650</v>
      </c>
      <c r="E19" s="180">
        <v>20</v>
      </c>
      <c r="F19" s="181">
        <v>0</v>
      </c>
      <c r="G19" s="181">
        <f t="shared" si="0"/>
        <v>0</v>
      </c>
      <c r="H19" s="181">
        <v>0</v>
      </c>
      <c r="I19" s="181">
        <f t="shared" si="1"/>
        <v>0</v>
      </c>
      <c r="J19" s="182">
        <f t="shared" si="2"/>
        <v>0</v>
      </c>
    </row>
    <row r="20" spans="1:14" ht="32.450000000000003" customHeight="1">
      <c r="A20" s="183">
        <f t="shared" si="3"/>
        <v>17</v>
      </c>
      <c r="B20" s="183">
        <f t="shared" si="3"/>
        <v>3417</v>
      </c>
      <c r="C20" s="178" t="s">
        <v>881</v>
      </c>
      <c r="D20" s="179" t="s">
        <v>650</v>
      </c>
      <c r="E20" s="180">
        <v>5</v>
      </c>
      <c r="F20" s="181">
        <v>0</v>
      </c>
      <c r="G20" s="181">
        <f t="shared" si="0"/>
        <v>0</v>
      </c>
      <c r="H20" s="181">
        <v>0</v>
      </c>
      <c r="I20" s="181">
        <f t="shared" si="1"/>
        <v>0</v>
      </c>
      <c r="J20" s="182">
        <f t="shared" si="2"/>
        <v>0</v>
      </c>
    </row>
    <row r="21" spans="1:14" ht="19.899999999999999" customHeight="1">
      <c r="A21" s="183">
        <f t="shared" ref="A21:B36" si="4">SUM(A20,1)</f>
        <v>18</v>
      </c>
      <c r="B21" s="183">
        <f t="shared" si="4"/>
        <v>3418</v>
      </c>
      <c r="C21" s="178" t="s">
        <v>882</v>
      </c>
      <c r="D21" s="179" t="s">
        <v>650</v>
      </c>
      <c r="E21" s="180">
        <v>20</v>
      </c>
      <c r="F21" s="181">
        <v>0</v>
      </c>
      <c r="G21" s="181">
        <f t="shared" si="0"/>
        <v>0</v>
      </c>
      <c r="H21" s="181">
        <v>0</v>
      </c>
      <c r="I21" s="181">
        <f t="shared" si="1"/>
        <v>0</v>
      </c>
      <c r="J21" s="182">
        <f t="shared" si="2"/>
        <v>0</v>
      </c>
    </row>
    <row r="22" spans="1:14" ht="32.85" customHeight="1">
      <c r="A22" s="183">
        <f t="shared" si="4"/>
        <v>19</v>
      </c>
      <c r="B22" s="183">
        <f t="shared" si="4"/>
        <v>3419</v>
      </c>
      <c r="C22" s="178" t="s">
        <v>883</v>
      </c>
      <c r="D22" s="179" t="s">
        <v>650</v>
      </c>
      <c r="E22" s="180">
        <v>77</v>
      </c>
      <c r="F22" s="181">
        <v>0</v>
      </c>
      <c r="G22" s="181">
        <f t="shared" si="0"/>
        <v>0</v>
      </c>
      <c r="H22" s="181">
        <v>0</v>
      </c>
      <c r="I22" s="181">
        <f t="shared" si="1"/>
        <v>0</v>
      </c>
      <c r="J22" s="182">
        <f t="shared" si="2"/>
        <v>0</v>
      </c>
    </row>
    <row r="23" spans="1:14" ht="31.35" customHeight="1">
      <c r="A23" s="183">
        <f t="shared" si="4"/>
        <v>20</v>
      </c>
      <c r="B23" s="183">
        <f t="shared" si="4"/>
        <v>3420</v>
      </c>
      <c r="C23" s="178" t="s">
        <v>761</v>
      </c>
      <c r="D23" s="179" t="s">
        <v>650</v>
      </c>
      <c r="E23" s="180">
        <v>8</v>
      </c>
      <c r="F23" s="181">
        <v>0</v>
      </c>
      <c r="G23" s="181">
        <f t="shared" si="0"/>
        <v>0</v>
      </c>
      <c r="H23" s="181">
        <v>0</v>
      </c>
      <c r="I23" s="181">
        <f t="shared" si="1"/>
        <v>0</v>
      </c>
      <c r="J23" s="182">
        <f t="shared" si="2"/>
        <v>0</v>
      </c>
    </row>
    <row r="24" spans="1:14" ht="69" customHeight="1">
      <c r="A24" s="183">
        <f t="shared" si="4"/>
        <v>21</v>
      </c>
      <c r="B24" s="183">
        <f t="shared" si="4"/>
        <v>3421</v>
      </c>
      <c r="C24" s="178" t="s">
        <v>762</v>
      </c>
      <c r="D24" s="179" t="s">
        <v>650</v>
      </c>
      <c r="E24" s="180">
        <v>1</v>
      </c>
      <c r="F24" s="181">
        <v>0</v>
      </c>
      <c r="G24" s="181">
        <f t="shared" si="0"/>
        <v>0</v>
      </c>
      <c r="H24" s="181">
        <v>0</v>
      </c>
      <c r="I24" s="181">
        <f t="shared" si="1"/>
        <v>0</v>
      </c>
      <c r="J24" s="182">
        <f t="shared" si="2"/>
        <v>0</v>
      </c>
    </row>
    <row r="25" spans="1:14" ht="19.899999999999999" customHeight="1">
      <c r="A25" s="183">
        <f t="shared" si="4"/>
        <v>22</v>
      </c>
      <c r="B25" s="183">
        <f t="shared" si="4"/>
        <v>3422</v>
      </c>
      <c r="C25" s="178" t="s">
        <v>675</v>
      </c>
      <c r="D25" s="179" t="s">
        <v>650</v>
      </c>
      <c r="E25" s="180">
        <v>210</v>
      </c>
      <c r="F25" s="181">
        <v>0</v>
      </c>
      <c r="G25" s="181">
        <f t="shared" si="0"/>
        <v>0</v>
      </c>
      <c r="H25" s="181">
        <v>0</v>
      </c>
      <c r="I25" s="181">
        <f t="shared" si="1"/>
        <v>0</v>
      </c>
      <c r="J25" s="182">
        <f t="shared" si="2"/>
        <v>0</v>
      </c>
    </row>
    <row r="26" spans="1:14" ht="19.899999999999999" customHeight="1">
      <c r="A26" s="183">
        <f t="shared" si="4"/>
        <v>23</v>
      </c>
      <c r="B26" s="183">
        <f t="shared" si="4"/>
        <v>3423</v>
      </c>
      <c r="C26" s="178" t="s">
        <v>884</v>
      </c>
      <c r="D26" s="179" t="s">
        <v>650</v>
      </c>
      <c r="E26" s="185">
        <v>3</v>
      </c>
      <c r="F26" s="181">
        <v>0</v>
      </c>
      <c r="G26" s="181">
        <f t="shared" si="0"/>
        <v>0</v>
      </c>
      <c r="H26" s="181">
        <v>0</v>
      </c>
      <c r="I26" s="181">
        <f t="shared" si="1"/>
        <v>0</v>
      </c>
      <c r="J26" s="182">
        <f t="shared" si="2"/>
        <v>0</v>
      </c>
    </row>
    <row r="27" spans="1:14" ht="19.899999999999999" customHeight="1">
      <c r="A27" s="183">
        <f t="shared" si="4"/>
        <v>24</v>
      </c>
      <c r="B27" s="183">
        <f t="shared" si="4"/>
        <v>3424</v>
      </c>
      <c r="C27" s="178" t="s">
        <v>885</v>
      </c>
      <c r="D27" s="179" t="s">
        <v>650</v>
      </c>
      <c r="E27" s="185">
        <v>3</v>
      </c>
      <c r="F27" s="181">
        <v>0</v>
      </c>
      <c r="G27" s="181">
        <f t="shared" si="0"/>
        <v>0</v>
      </c>
      <c r="H27" s="181">
        <v>0</v>
      </c>
      <c r="I27" s="181">
        <f t="shared" si="1"/>
        <v>0</v>
      </c>
      <c r="J27" s="182">
        <f t="shared" si="2"/>
        <v>0</v>
      </c>
    </row>
    <row r="28" spans="1:14" ht="19.899999999999999" customHeight="1">
      <c r="A28" s="183">
        <f t="shared" si="4"/>
        <v>25</v>
      </c>
      <c r="B28" s="183">
        <f t="shared" si="4"/>
        <v>3425</v>
      </c>
      <c r="C28" s="178" t="s">
        <v>886</v>
      </c>
      <c r="D28" s="179" t="s">
        <v>650</v>
      </c>
      <c r="E28" s="185">
        <v>3</v>
      </c>
      <c r="F28" s="181">
        <v>0</v>
      </c>
      <c r="G28" s="181">
        <f t="shared" si="0"/>
        <v>0</v>
      </c>
      <c r="H28" s="181">
        <v>0</v>
      </c>
      <c r="I28" s="181">
        <f t="shared" si="1"/>
        <v>0</v>
      </c>
      <c r="J28" s="182">
        <f t="shared" si="2"/>
        <v>0</v>
      </c>
      <c r="M28" s="86"/>
      <c r="N28" s="186"/>
    </row>
    <row r="29" spans="1:14" ht="19.899999999999999" customHeight="1">
      <c r="A29" s="183">
        <f t="shared" si="4"/>
        <v>26</v>
      </c>
      <c r="B29" s="183">
        <f t="shared" si="4"/>
        <v>3426</v>
      </c>
      <c r="C29" s="178" t="s">
        <v>887</v>
      </c>
      <c r="D29" s="179" t="s">
        <v>650</v>
      </c>
      <c r="E29" s="185">
        <v>230</v>
      </c>
      <c r="F29" s="181">
        <v>0</v>
      </c>
      <c r="G29" s="181">
        <f t="shared" si="0"/>
        <v>0</v>
      </c>
      <c r="H29" s="181">
        <v>0</v>
      </c>
      <c r="I29" s="181">
        <f t="shared" si="1"/>
        <v>0</v>
      </c>
      <c r="J29" s="182">
        <f t="shared" si="2"/>
        <v>0</v>
      </c>
    </row>
    <row r="30" spans="1:14" ht="19.899999999999999" customHeight="1">
      <c r="A30" s="183">
        <f t="shared" si="4"/>
        <v>27</v>
      </c>
      <c r="B30" s="183">
        <f t="shared" si="4"/>
        <v>3427</v>
      </c>
      <c r="C30" s="178" t="s">
        <v>888</v>
      </c>
      <c r="D30" s="179" t="s">
        <v>650</v>
      </c>
      <c r="E30" s="185">
        <v>169.99949999999998</v>
      </c>
      <c r="F30" s="181">
        <v>0</v>
      </c>
      <c r="G30" s="181">
        <f t="shared" si="0"/>
        <v>0</v>
      </c>
      <c r="H30" s="181">
        <v>0</v>
      </c>
      <c r="I30" s="181">
        <f t="shared" si="1"/>
        <v>0</v>
      </c>
      <c r="J30" s="182">
        <f t="shared" si="2"/>
        <v>0</v>
      </c>
    </row>
    <row r="31" spans="1:14" ht="19.899999999999999" customHeight="1">
      <c r="A31" s="183">
        <f t="shared" si="4"/>
        <v>28</v>
      </c>
      <c r="B31" s="183">
        <f t="shared" si="4"/>
        <v>3428</v>
      </c>
      <c r="C31" s="178" t="s">
        <v>889</v>
      </c>
      <c r="D31" s="179" t="s">
        <v>650</v>
      </c>
      <c r="E31" s="185">
        <v>120</v>
      </c>
      <c r="F31" s="181">
        <v>0</v>
      </c>
      <c r="G31" s="181">
        <f t="shared" si="0"/>
        <v>0</v>
      </c>
      <c r="H31" s="181">
        <v>0</v>
      </c>
      <c r="I31" s="181">
        <f t="shared" si="1"/>
        <v>0</v>
      </c>
      <c r="J31" s="182">
        <f t="shared" si="2"/>
        <v>0</v>
      </c>
    </row>
    <row r="32" spans="1:14" ht="19.899999999999999" customHeight="1">
      <c r="A32" s="183">
        <f t="shared" si="4"/>
        <v>29</v>
      </c>
      <c r="B32" s="183">
        <f t="shared" si="4"/>
        <v>3429</v>
      </c>
      <c r="C32" s="178" t="s">
        <v>890</v>
      </c>
      <c r="D32" s="179" t="s">
        <v>650</v>
      </c>
      <c r="E32" s="185">
        <v>230</v>
      </c>
      <c r="F32" s="181">
        <v>0</v>
      </c>
      <c r="G32" s="181">
        <f t="shared" si="0"/>
        <v>0</v>
      </c>
      <c r="H32" s="181">
        <v>0</v>
      </c>
      <c r="I32" s="181">
        <f t="shared" si="1"/>
        <v>0</v>
      </c>
      <c r="J32" s="182">
        <f t="shared" si="2"/>
        <v>0</v>
      </c>
    </row>
    <row r="33" spans="1:10" ht="19.899999999999999" customHeight="1">
      <c r="A33" s="183">
        <f t="shared" si="4"/>
        <v>30</v>
      </c>
      <c r="B33" s="183">
        <f t="shared" si="4"/>
        <v>3430</v>
      </c>
      <c r="C33" s="178" t="s">
        <v>891</v>
      </c>
      <c r="D33" s="179" t="s">
        <v>650</v>
      </c>
      <c r="E33" s="185">
        <v>169.99949999999998</v>
      </c>
      <c r="F33" s="181">
        <v>0</v>
      </c>
      <c r="G33" s="181">
        <f t="shared" si="0"/>
        <v>0</v>
      </c>
      <c r="H33" s="181">
        <v>0</v>
      </c>
      <c r="I33" s="181">
        <f t="shared" si="1"/>
        <v>0</v>
      </c>
      <c r="J33" s="182">
        <f t="shared" si="2"/>
        <v>0</v>
      </c>
    </row>
    <row r="34" spans="1:10" ht="19.899999999999999" customHeight="1">
      <c r="A34" s="183">
        <f t="shared" si="4"/>
        <v>31</v>
      </c>
      <c r="B34" s="183">
        <f t="shared" si="4"/>
        <v>3431</v>
      </c>
      <c r="C34" s="178" t="s">
        <v>892</v>
      </c>
      <c r="D34" s="179" t="s">
        <v>650</v>
      </c>
      <c r="E34" s="185">
        <v>290</v>
      </c>
      <c r="F34" s="181">
        <v>0</v>
      </c>
      <c r="G34" s="181">
        <f t="shared" si="0"/>
        <v>0</v>
      </c>
      <c r="H34" s="181">
        <v>0</v>
      </c>
      <c r="I34" s="181">
        <f t="shared" si="1"/>
        <v>0</v>
      </c>
      <c r="J34" s="182">
        <f t="shared" si="2"/>
        <v>0</v>
      </c>
    </row>
    <row r="35" spans="1:10" ht="19.899999999999999" customHeight="1">
      <c r="A35" s="183">
        <f t="shared" si="4"/>
        <v>32</v>
      </c>
      <c r="B35" s="183">
        <f t="shared" si="4"/>
        <v>3432</v>
      </c>
      <c r="C35" s="178" t="s">
        <v>893</v>
      </c>
      <c r="D35" s="179" t="s">
        <v>650</v>
      </c>
      <c r="E35" s="185">
        <v>460</v>
      </c>
      <c r="F35" s="181">
        <v>0</v>
      </c>
      <c r="G35" s="181">
        <f t="shared" si="0"/>
        <v>0</v>
      </c>
      <c r="H35" s="181">
        <v>0</v>
      </c>
      <c r="I35" s="181">
        <f t="shared" si="1"/>
        <v>0</v>
      </c>
      <c r="J35" s="182">
        <f t="shared" si="2"/>
        <v>0</v>
      </c>
    </row>
    <row r="36" spans="1:10" ht="19.899999999999999" customHeight="1">
      <c r="A36" s="183">
        <f t="shared" si="4"/>
        <v>33</v>
      </c>
      <c r="B36" s="183">
        <f t="shared" si="4"/>
        <v>3433</v>
      </c>
      <c r="C36" s="178" t="s">
        <v>894</v>
      </c>
      <c r="D36" s="179" t="s">
        <v>650</v>
      </c>
      <c r="E36" s="185">
        <v>339.99899999999997</v>
      </c>
      <c r="F36" s="181">
        <v>0</v>
      </c>
      <c r="G36" s="181">
        <f t="shared" si="0"/>
        <v>0</v>
      </c>
      <c r="H36" s="181">
        <v>0</v>
      </c>
      <c r="I36" s="181">
        <f t="shared" si="1"/>
        <v>0</v>
      </c>
      <c r="J36" s="182">
        <f t="shared" si="2"/>
        <v>0</v>
      </c>
    </row>
    <row r="37" spans="1:10" ht="19.899999999999999" customHeight="1">
      <c r="A37" s="183">
        <f t="shared" ref="A37:B52" si="5">SUM(A36,1)</f>
        <v>34</v>
      </c>
      <c r="B37" s="183">
        <f t="shared" si="5"/>
        <v>3434</v>
      </c>
      <c r="C37" s="178" t="s">
        <v>895</v>
      </c>
      <c r="D37" s="179" t="s">
        <v>650</v>
      </c>
      <c r="E37" s="185">
        <v>580</v>
      </c>
      <c r="F37" s="181">
        <v>0</v>
      </c>
      <c r="G37" s="181">
        <f t="shared" si="0"/>
        <v>0</v>
      </c>
      <c r="H37" s="181">
        <v>0</v>
      </c>
      <c r="I37" s="181">
        <f t="shared" si="1"/>
        <v>0</v>
      </c>
      <c r="J37" s="182">
        <f t="shared" si="2"/>
        <v>0</v>
      </c>
    </row>
    <row r="38" spans="1:10" ht="19.899999999999999" customHeight="1">
      <c r="A38" s="183">
        <f t="shared" si="5"/>
        <v>35</v>
      </c>
      <c r="B38" s="183">
        <f t="shared" si="5"/>
        <v>3435</v>
      </c>
      <c r="C38" s="178" t="s">
        <v>896</v>
      </c>
      <c r="D38" s="179" t="s">
        <v>650</v>
      </c>
      <c r="E38" s="185">
        <v>120</v>
      </c>
      <c r="F38" s="181">
        <v>0</v>
      </c>
      <c r="G38" s="181">
        <f t="shared" si="0"/>
        <v>0</v>
      </c>
      <c r="H38" s="181">
        <v>0</v>
      </c>
      <c r="I38" s="181">
        <f t="shared" si="1"/>
        <v>0</v>
      </c>
      <c r="J38" s="182">
        <f t="shared" si="2"/>
        <v>0</v>
      </c>
    </row>
    <row r="39" spans="1:10" ht="19.899999999999999" customHeight="1">
      <c r="A39" s="183">
        <f t="shared" si="5"/>
        <v>36</v>
      </c>
      <c r="B39" s="183">
        <f t="shared" si="5"/>
        <v>3436</v>
      </c>
      <c r="C39" s="178" t="s">
        <v>897</v>
      </c>
      <c r="D39" s="179" t="s">
        <v>650</v>
      </c>
      <c r="E39" s="185">
        <v>84.999749999999992</v>
      </c>
      <c r="F39" s="181">
        <v>0</v>
      </c>
      <c r="G39" s="181">
        <f t="shared" si="0"/>
        <v>0</v>
      </c>
      <c r="H39" s="181">
        <v>0</v>
      </c>
      <c r="I39" s="181">
        <f t="shared" si="1"/>
        <v>0</v>
      </c>
      <c r="J39" s="182">
        <f t="shared" si="2"/>
        <v>0</v>
      </c>
    </row>
    <row r="40" spans="1:10" ht="19.899999999999999" customHeight="1">
      <c r="A40" s="183">
        <f t="shared" si="5"/>
        <v>37</v>
      </c>
      <c r="B40" s="183">
        <f t="shared" si="5"/>
        <v>3437</v>
      </c>
      <c r="C40" s="178" t="s">
        <v>898</v>
      </c>
      <c r="D40" s="179" t="s">
        <v>650</v>
      </c>
      <c r="E40" s="185">
        <v>84.999749999999992</v>
      </c>
      <c r="F40" s="181">
        <v>0</v>
      </c>
      <c r="G40" s="181">
        <f t="shared" si="0"/>
        <v>0</v>
      </c>
      <c r="H40" s="181">
        <v>0</v>
      </c>
      <c r="I40" s="181">
        <f t="shared" si="1"/>
        <v>0</v>
      </c>
      <c r="J40" s="182">
        <f t="shared" si="2"/>
        <v>0</v>
      </c>
    </row>
    <row r="41" spans="1:10" ht="19.899999999999999" customHeight="1">
      <c r="A41" s="183">
        <f t="shared" si="5"/>
        <v>38</v>
      </c>
      <c r="B41" s="183">
        <f t="shared" si="5"/>
        <v>3438</v>
      </c>
      <c r="C41" s="178" t="s">
        <v>899</v>
      </c>
      <c r="D41" s="179" t="s">
        <v>650</v>
      </c>
      <c r="E41" s="185">
        <v>60</v>
      </c>
      <c r="F41" s="181">
        <v>0</v>
      </c>
      <c r="G41" s="181">
        <f t="shared" si="0"/>
        <v>0</v>
      </c>
      <c r="H41" s="181">
        <v>0</v>
      </c>
      <c r="I41" s="181">
        <f t="shared" si="1"/>
        <v>0</v>
      </c>
      <c r="J41" s="182">
        <f t="shared" si="2"/>
        <v>0</v>
      </c>
    </row>
    <row r="42" spans="1:10" ht="19.899999999999999" customHeight="1">
      <c r="A42" s="183">
        <f t="shared" si="5"/>
        <v>39</v>
      </c>
      <c r="B42" s="183">
        <f t="shared" si="5"/>
        <v>3439</v>
      </c>
      <c r="C42" s="178" t="s">
        <v>900</v>
      </c>
      <c r="D42" s="179" t="s">
        <v>650</v>
      </c>
      <c r="E42" s="185">
        <v>120</v>
      </c>
      <c r="F42" s="181">
        <v>0</v>
      </c>
      <c r="G42" s="181">
        <f t="shared" si="0"/>
        <v>0</v>
      </c>
      <c r="H42" s="181">
        <v>0</v>
      </c>
      <c r="I42" s="181">
        <f t="shared" si="1"/>
        <v>0</v>
      </c>
      <c r="J42" s="182">
        <f t="shared" si="2"/>
        <v>0</v>
      </c>
    </row>
    <row r="43" spans="1:10" ht="19.899999999999999" customHeight="1">
      <c r="A43" s="183">
        <f t="shared" si="5"/>
        <v>40</v>
      </c>
      <c r="B43" s="183">
        <f t="shared" si="5"/>
        <v>3440</v>
      </c>
      <c r="C43" s="178" t="s">
        <v>901</v>
      </c>
      <c r="D43" s="179" t="s">
        <v>650</v>
      </c>
      <c r="E43" s="185">
        <v>169.99994999999998</v>
      </c>
      <c r="F43" s="181">
        <v>0</v>
      </c>
      <c r="G43" s="181">
        <f t="shared" si="0"/>
        <v>0</v>
      </c>
      <c r="H43" s="181">
        <v>0</v>
      </c>
      <c r="I43" s="181">
        <f t="shared" si="1"/>
        <v>0</v>
      </c>
      <c r="J43" s="182">
        <f t="shared" si="2"/>
        <v>0</v>
      </c>
    </row>
    <row r="44" spans="1:10" ht="19.899999999999999" customHeight="1">
      <c r="A44" s="183">
        <f t="shared" si="5"/>
        <v>41</v>
      </c>
      <c r="B44" s="183">
        <f t="shared" si="5"/>
        <v>3441</v>
      </c>
      <c r="C44" s="178" t="s">
        <v>902</v>
      </c>
      <c r="D44" s="179" t="s">
        <v>650</v>
      </c>
      <c r="E44" s="185">
        <v>60</v>
      </c>
      <c r="F44" s="181">
        <v>0</v>
      </c>
      <c r="G44" s="181">
        <f t="shared" si="0"/>
        <v>0</v>
      </c>
      <c r="H44" s="181">
        <v>0</v>
      </c>
      <c r="I44" s="181">
        <f t="shared" si="1"/>
        <v>0</v>
      </c>
      <c r="J44" s="182">
        <f t="shared" si="2"/>
        <v>0</v>
      </c>
    </row>
    <row r="45" spans="1:10" ht="31.35" customHeight="1">
      <c r="A45" s="183">
        <f t="shared" si="5"/>
        <v>42</v>
      </c>
      <c r="B45" s="183">
        <f t="shared" si="5"/>
        <v>3442</v>
      </c>
      <c r="C45" s="178" t="s">
        <v>676</v>
      </c>
      <c r="D45" s="179" t="s">
        <v>650</v>
      </c>
      <c r="E45" s="185">
        <v>350</v>
      </c>
      <c r="F45" s="181">
        <v>0</v>
      </c>
      <c r="G45" s="181">
        <f t="shared" si="0"/>
        <v>0</v>
      </c>
      <c r="H45" s="181">
        <v>0</v>
      </c>
      <c r="I45" s="181">
        <f t="shared" si="1"/>
        <v>0</v>
      </c>
      <c r="J45" s="182">
        <f t="shared" si="2"/>
        <v>0</v>
      </c>
    </row>
    <row r="46" spans="1:10" ht="70.5" customHeight="1">
      <c r="A46" s="183">
        <f t="shared" si="5"/>
        <v>43</v>
      </c>
      <c r="B46" s="183">
        <f t="shared" si="5"/>
        <v>3443</v>
      </c>
      <c r="C46" s="178" t="s">
        <v>903</v>
      </c>
      <c r="D46" s="179" t="s">
        <v>650</v>
      </c>
      <c r="E46" s="180">
        <v>21</v>
      </c>
      <c r="F46" s="181">
        <v>0</v>
      </c>
      <c r="G46" s="181">
        <f t="shared" si="0"/>
        <v>0</v>
      </c>
      <c r="H46" s="181">
        <v>0</v>
      </c>
      <c r="I46" s="181">
        <f t="shared" si="1"/>
        <v>0</v>
      </c>
      <c r="J46" s="182">
        <f t="shared" si="2"/>
        <v>0</v>
      </c>
    </row>
    <row r="47" spans="1:10" ht="64.5" customHeight="1">
      <c r="A47" s="183">
        <f t="shared" si="5"/>
        <v>44</v>
      </c>
      <c r="B47" s="183">
        <f t="shared" si="5"/>
        <v>3444</v>
      </c>
      <c r="C47" s="178" t="s">
        <v>904</v>
      </c>
      <c r="D47" s="179" t="s">
        <v>650</v>
      </c>
      <c r="E47" s="180">
        <v>1</v>
      </c>
      <c r="F47" s="181">
        <v>0</v>
      </c>
      <c r="G47" s="181">
        <f t="shared" si="0"/>
        <v>0</v>
      </c>
      <c r="H47" s="181">
        <v>0</v>
      </c>
      <c r="I47" s="181">
        <f t="shared" si="1"/>
        <v>0</v>
      </c>
      <c r="J47" s="182">
        <f t="shared" si="2"/>
        <v>0</v>
      </c>
    </row>
    <row r="48" spans="1:10" ht="32.450000000000003" customHeight="1">
      <c r="A48" s="183">
        <f t="shared" si="5"/>
        <v>45</v>
      </c>
      <c r="B48" s="183">
        <f t="shared" si="5"/>
        <v>3445</v>
      </c>
      <c r="C48" s="178" t="s">
        <v>905</v>
      </c>
      <c r="D48" s="179" t="s">
        <v>650</v>
      </c>
      <c r="E48" s="180">
        <v>13</v>
      </c>
      <c r="F48" s="181">
        <v>0</v>
      </c>
      <c r="G48" s="181">
        <f t="shared" si="0"/>
        <v>0</v>
      </c>
      <c r="H48" s="181">
        <v>0</v>
      </c>
      <c r="I48" s="181">
        <f t="shared" si="1"/>
        <v>0</v>
      </c>
      <c r="J48" s="182">
        <f t="shared" si="2"/>
        <v>0</v>
      </c>
    </row>
    <row r="49" spans="1:10" ht="19.899999999999999" customHeight="1">
      <c r="A49" s="183">
        <f t="shared" si="5"/>
        <v>46</v>
      </c>
      <c r="B49" s="183">
        <f t="shared" si="5"/>
        <v>3446</v>
      </c>
      <c r="C49" s="178" t="s">
        <v>906</v>
      </c>
      <c r="D49" s="179" t="s">
        <v>650</v>
      </c>
      <c r="E49" s="180">
        <v>5</v>
      </c>
      <c r="F49" s="181">
        <v>0</v>
      </c>
      <c r="G49" s="181">
        <f t="shared" si="0"/>
        <v>0</v>
      </c>
      <c r="H49" s="181">
        <v>0</v>
      </c>
      <c r="I49" s="181">
        <f t="shared" si="1"/>
        <v>0</v>
      </c>
      <c r="J49" s="182">
        <f t="shared" si="2"/>
        <v>0</v>
      </c>
    </row>
    <row r="50" spans="1:10" ht="19.899999999999999" customHeight="1">
      <c r="A50" s="183">
        <f t="shared" si="5"/>
        <v>47</v>
      </c>
      <c r="B50" s="183">
        <f t="shared" si="5"/>
        <v>3447</v>
      </c>
      <c r="C50" s="178" t="s">
        <v>907</v>
      </c>
      <c r="D50" s="179" t="s">
        <v>650</v>
      </c>
      <c r="E50" s="180">
        <v>17</v>
      </c>
      <c r="F50" s="181">
        <v>0</v>
      </c>
      <c r="G50" s="181">
        <f t="shared" si="0"/>
        <v>0</v>
      </c>
      <c r="H50" s="181">
        <v>0</v>
      </c>
      <c r="I50" s="181">
        <f t="shared" si="1"/>
        <v>0</v>
      </c>
      <c r="J50" s="182">
        <f t="shared" si="2"/>
        <v>0</v>
      </c>
    </row>
    <row r="51" spans="1:10" ht="19.899999999999999" customHeight="1">
      <c r="A51" s="183">
        <f t="shared" si="5"/>
        <v>48</v>
      </c>
      <c r="B51" s="183">
        <f t="shared" si="5"/>
        <v>3448</v>
      </c>
      <c r="C51" s="178" t="s">
        <v>677</v>
      </c>
      <c r="D51" s="179" t="s">
        <v>650</v>
      </c>
      <c r="E51" s="180">
        <v>6</v>
      </c>
      <c r="F51" s="181">
        <v>0</v>
      </c>
      <c r="G51" s="181">
        <f t="shared" si="0"/>
        <v>0</v>
      </c>
      <c r="H51" s="181">
        <v>0</v>
      </c>
      <c r="I51" s="181">
        <f t="shared" si="1"/>
        <v>0</v>
      </c>
      <c r="J51" s="182">
        <f t="shared" si="2"/>
        <v>0</v>
      </c>
    </row>
    <row r="52" spans="1:10" ht="19.899999999999999" customHeight="1">
      <c r="A52" s="183">
        <f t="shared" si="5"/>
        <v>49</v>
      </c>
      <c r="B52" s="183">
        <f t="shared" si="5"/>
        <v>3449</v>
      </c>
      <c r="C52" s="178" t="s">
        <v>678</v>
      </c>
      <c r="D52" s="179" t="s">
        <v>650</v>
      </c>
      <c r="E52" s="180">
        <v>6</v>
      </c>
      <c r="F52" s="181">
        <v>0</v>
      </c>
      <c r="G52" s="181">
        <f t="shared" si="0"/>
        <v>0</v>
      </c>
      <c r="H52" s="181">
        <v>0</v>
      </c>
      <c r="I52" s="181">
        <f t="shared" si="1"/>
        <v>0</v>
      </c>
      <c r="J52" s="182">
        <f t="shared" si="2"/>
        <v>0</v>
      </c>
    </row>
    <row r="53" spans="1:10" ht="19.899999999999999" customHeight="1">
      <c r="A53" s="183">
        <f t="shared" ref="A53:B68" si="6">SUM(A52,1)</f>
        <v>50</v>
      </c>
      <c r="B53" s="183">
        <f t="shared" si="6"/>
        <v>3450</v>
      </c>
      <c r="C53" s="178" t="s">
        <v>679</v>
      </c>
      <c r="D53" s="179" t="s">
        <v>650</v>
      </c>
      <c r="E53" s="180">
        <v>6</v>
      </c>
      <c r="F53" s="181">
        <v>0</v>
      </c>
      <c r="G53" s="181">
        <f t="shared" si="0"/>
        <v>0</v>
      </c>
      <c r="H53" s="181">
        <v>0</v>
      </c>
      <c r="I53" s="181">
        <f t="shared" si="1"/>
        <v>0</v>
      </c>
      <c r="J53" s="182">
        <f t="shared" si="2"/>
        <v>0</v>
      </c>
    </row>
    <row r="54" spans="1:10" ht="19.899999999999999" customHeight="1">
      <c r="A54" s="183">
        <f t="shared" si="6"/>
        <v>51</v>
      </c>
      <c r="B54" s="183">
        <f t="shared" si="6"/>
        <v>3451</v>
      </c>
      <c r="C54" s="178" t="s">
        <v>680</v>
      </c>
      <c r="D54" s="179" t="s">
        <v>650</v>
      </c>
      <c r="E54" s="180">
        <v>5</v>
      </c>
      <c r="F54" s="181">
        <v>0</v>
      </c>
      <c r="G54" s="181">
        <f t="shared" si="0"/>
        <v>0</v>
      </c>
      <c r="H54" s="181">
        <v>0</v>
      </c>
      <c r="I54" s="181">
        <f t="shared" si="1"/>
        <v>0</v>
      </c>
      <c r="J54" s="182">
        <f t="shared" si="2"/>
        <v>0</v>
      </c>
    </row>
    <row r="55" spans="1:10" ht="19.899999999999999" customHeight="1">
      <c r="A55" s="183">
        <f t="shared" si="6"/>
        <v>52</v>
      </c>
      <c r="B55" s="183">
        <f t="shared" si="6"/>
        <v>3452</v>
      </c>
      <c r="C55" s="178" t="s">
        <v>681</v>
      </c>
      <c r="D55" s="179" t="s">
        <v>650</v>
      </c>
      <c r="E55" s="180">
        <v>60</v>
      </c>
      <c r="F55" s="181">
        <v>0</v>
      </c>
      <c r="G55" s="181">
        <f t="shared" si="0"/>
        <v>0</v>
      </c>
      <c r="H55" s="181">
        <v>0</v>
      </c>
      <c r="I55" s="181">
        <f t="shared" si="1"/>
        <v>0</v>
      </c>
      <c r="J55" s="182">
        <f t="shared" si="2"/>
        <v>0</v>
      </c>
    </row>
    <row r="56" spans="1:10" ht="19.899999999999999" customHeight="1">
      <c r="A56" s="183">
        <f t="shared" si="6"/>
        <v>53</v>
      </c>
      <c r="B56" s="183">
        <f t="shared" si="6"/>
        <v>3453</v>
      </c>
      <c r="C56" s="178" t="s">
        <v>682</v>
      </c>
      <c r="D56" s="179" t="s">
        <v>650</v>
      </c>
      <c r="E56" s="180">
        <v>349.99930000000001</v>
      </c>
      <c r="F56" s="181">
        <v>0</v>
      </c>
      <c r="G56" s="181">
        <f t="shared" si="0"/>
        <v>0</v>
      </c>
      <c r="H56" s="181">
        <v>0</v>
      </c>
      <c r="I56" s="181">
        <f t="shared" si="1"/>
        <v>0</v>
      </c>
      <c r="J56" s="182">
        <f t="shared" si="2"/>
        <v>0</v>
      </c>
    </row>
    <row r="57" spans="1:10" ht="19.899999999999999" customHeight="1">
      <c r="A57" s="183">
        <f t="shared" si="6"/>
        <v>54</v>
      </c>
      <c r="B57" s="183">
        <f t="shared" si="6"/>
        <v>3454</v>
      </c>
      <c r="C57" s="178" t="s">
        <v>908</v>
      </c>
      <c r="D57" s="179" t="s">
        <v>650</v>
      </c>
      <c r="E57" s="180">
        <v>5</v>
      </c>
      <c r="F57" s="181">
        <v>0</v>
      </c>
      <c r="G57" s="181">
        <f t="shared" si="0"/>
        <v>0</v>
      </c>
      <c r="H57" s="181">
        <v>0</v>
      </c>
      <c r="I57" s="181">
        <f t="shared" si="1"/>
        <v>0</v>
      </c>
      <c r="J57" s="182">
        <f t="shared" si="2"/>
        <v>0</v>
      </c>
    </row>
    <row r="58" spans="1:10" ht="19.899999999999999" customHeight="1">
      <c r="A58" s="183">
        <f t="shared" si="6"/>
        <v>55</v>
      </c>
      <c r="B58" s="183">
        <f t="shared" si="6"/>
        <v>3455</v>
      </c>
      <c r="C58" s="178" t="s">
        <v>909</v>
      </c>
      <c r="D58" s="179" t="s">
        <v>650</v>
      </c>
      <c r="E58" s="180">
        <v>30</v>
      </c>
      <c r="F58" s="181">
        <v>0</v>
      </c>
      <c r="G58" s="181">
        <f t="shared" si="0"/>
        <v>0</v>
      </c>
      <c r="H58" s="181">
        <v>0</v>
      </c>
      <c r="I58" s="181">
        <f t="shared" si="1"/>
        <v>0</v>
      </c>
      <c r="J58" s="182">
        <f t="shared" si="2"/>
        <v>0</v>
      </c>
    </row>
    <row r="59" spans="1:10" ht="19.899999999999999" customHeight="1">
      <c r="A59" s="183">
        <f t="shared" si="6"/>
        <v>56</v>
      </c>
      <c r="B59" s="183">
        <f t="shared" si="6"/>
        <v>3456</v>
      </c>
      <c r="C59" s="178" t="s">
        <v>910</v>
      </c>
      <c r="D59" s="179" t="s">
        <v>650</v>
      </c>
      <c r="E59" s="180">
        <v>10</v>
      </c>
      <c r="F59" s="181">
        <v>0</v>
      </c>
      <c r="G59" s="181">
        <f t="shared" si="0"/>
        <v>0</v>
      </c>
      <c r="H59" s="181">
        <v>0</v>
      </c>
      <c r="I59" s="181">
        <f t="shared" si="1"/>
        <v>0</v>
      </c>
      <c r="J59" s="182">
        <f t="shared" si="2"/>
        <v>0</v>
      </c>
    </row>
    <row r="60" spans="1:10" ht="19.899999999999999" customHeight="1">
      <c r="A60" s="183">
        <f t="shared" si="6"/>
        <v>57</v>
      </c>
      <c r="B60" s="183">
        <f t="shared" si="6"/>
        <v>3457</v>
      </c>
      <c r="C60" s="178" t="s">
        <v>911</v>
      </c>
      <c r="D60" s="179" t="s">
        <v>650</v>
      </c>
      <c r="E60" s="180">
        <v>5</v>
      </c>
      <c r="F60" s="181">
        <v>0</v>
      </c>
      <c r="G60" s="181">
        <f t="shared" si="0"/>
        <v>0</v>
      </c>
      <c r="H60" s="181">
        <v>0</v>
      </c>
      <c r="I60" s="181">
        <f t="shared" si="1"/>
        <v>0</v>
      </c>
      <c r="J60" s="182">
        <f t="shared" si="2"/>
        <v>0</v>
      </c>
    </row>
    <row r="61" spans="1:10" ht="19.899999999999999" customHeight="1">
      <c r="A61" s="183">
        <f t="shared" si="6"/>
        <v>58</v>
      </c>
      <c r="B61" s="183">
        <f t="shared" si="6"/>
        <v>3458</v>
      </c>
      <c r="C61" s="178" t="s">
        <v>912</v>
      </c>
      <c r="D61" s="179" t="s">
        <v>650</v>
      </c>
      <c r="E61" s="180">
        <v>11</v>
      </c>
      <c r="F61" s="181">
        <v>0</v>
      </c>
      <c r="G61" s="181">
        <f t="shared" si="0"/>
        <v>0</v>
      </c>
      <c r="H61" s="181">
        <v>0</v>
      </c>
      <c r="I61" s="181">
        <f t="shared" si="1"/>
        <v>0</v>
      </c>
      <c r="J61" s="182">
        <f t="shared" si="2"/>
        <v>0</v>
      </c>
    </row>
    <row r="62" spans="1:10" ht="19.899999999999999" customHeight="1">
      <c r="A62" s="183">
        <f t="shared" si="6"/>
        <v>59</v>
      </c>
      <c r="B62" s="183">
        <f t="shared" si="6"/>
        <v>3459</v>
      </c>
      <c r="C62" s="178" t="s">
        <v>913</v>
      </c>
      <c r="D62" s="179" t="s">
        <v>650</v>
      </c>
      <c r="E62" s="180">
        <v>2</v>
      </c>
      <c r="F62" s="181">
        <v>0</v>
      </c>
      <c r="G62" s="181">
        <f t="shared" si="0"/>
        <v>0</v>
      </c>
      <c r="H62" s="181">
        <v>0</v>
      </c>
      <c r="I62" s="181">
        <f t="shared" si="1"/>
        <v>0</v>
      </c>
      <c r="J62" s="182">
        <f t="shared" si="2"/>
        <v>0</v>
      </c>
    </row>
    <row r="63" spans="1:10" ht="19.899999999999999" customHeight="1">
      <c r="A63" s="183">
        <f t="shared" si="6"/>
        <v>60</v>
      </c>
      <c r="B63" s="183">
        <f t="shared" si="6"/>
        <v>3460</v>
      </c>
      <c r="C63" s="178" t="s">
        <v>914</v>
      </c>
      <c r="D63" s="179" t="s">
        <v>650</v>
      </c>
      <c r="E63" s="180">
        <v>1</v>
      </c>
      <c r="F63" s="181">
        <v>0</v>
      </c>
      <c r="G63" s="181">
        <f t="shared" si="0"/>
        <v>0</v>
      </c>
      <c r="H63" s="181">
        <v>0</v>
      </c>
      <c r="I63" s="181">
        <f t="shared" si="1"/>
        <v>0</v>
      </c>
      <c r="J63" s="182">
        <f t="shared" si="2"/>
        <v>0</v>
      </c>
    </row>
    <row r="64" spans="1:10" ht="19.899999999999999" customHeight="1">
      <c r="A64" s="183">
        <f t="shared" si="6"/>
        <v>61</v>
      </c>
      <c r="B64" s="183">
        <f t="shared" si="6"/>
        <v>3461</v>
      </c>
      <c r="C64" s="178" t="s">
        <v>915</v>
      </c>
      <c r="D64" s="179" t="s">
        <v>683</v>
      </c>
      <c r="E64" s="180">
        <v>14</v>
      </c>
      <c r="F64" s="181">
        <v>0</v>
      </c>
      <c r="G64" s="181">
        <f t="shared" si="0"/>
        <v>0</v>
      </c>
      <c r="H64" s="181">
        <v>0</v>
      </c>
      <c r="I64" s="181">
        <f t="shared" si="1"/>
        <v>0</v>
      </c>
      <c r="J64" s="182">
        <f t="shared" si="2"/>
        <v>0</v>
      </c>
    </row>
    <row r="65" spans="1:14" ht="19.899999999999999" customHeight="1">
      <c r="A65" s="183">
        <f t="shared" si="6"/>
        <v>62</v>
      </c>
      <c r="B65" s="183">
        <f t="shared" si="6"/>
        <v>3462</v>
      </c>
      <c r="C65" s="178" t="s">
        <v>916</v>
      </c>
      <c r="D65" s="179" t="s">
        <v>683</v>
      </c>
      <c r="E65" s="180">
        <v>46</v>
      </c>
      <c r="F65" s="181">
        <v>0</v>
      </c>
      <c r="G65" s="181">
        <f t="shared" si="0"/>
        <v>0</v>
      </c>
      <c r="H65" s="181">
        <v>0</v>
      </c>
      <c r="I65" s="181">
        <f t="shared" si="1"/>
        <v>0</v>
      </c>
      <c r="J65" s="182">
        <f t="shared" si="2"/>
        <v>0</v>
      </c>
    </row>
    <row r="66" spans="1:14" ht="19.899999999999999" customHeight="1">
      <c r="A66" s="183">
        <f t="shared" si="6"/>
        <v>63</v>
      </c>
      <c r="B66" s="183">
        <f t="shared" si="6"/>
        <v>3463</v>
      </c>
      <c r="C66" s="178" t="s">
        <v>917</v>
      </c>
      <c r="D66" s="179" t="s">
        <v>683</v>
      </c>
      <c r="E66" s="180">
        <v>20</v>
      </c>
      <c r="F66" s="181">
        <v>0</v>
      </c>
      <c r="G66" s="181">
        <f t="shared" si="0"/>
        <v>0</v>
      </c>
      <c r="H66" s="181">
        <v>0</v>
      </c>
      <c r="I66" s="181">
        <f t="shared" si="1"/>
        <v>0</v>
      </c>
      <c r="J66" s="182">
        <f t="shared" si="2"/>
        <v>0</v>
      </c>
    </row>
    <row r="67" spans="1:14" ht="19.899999999999999" customHeight="1">
      <c r="A67" s="183">
        <f t="shared" si="6"/>
        <v>64</v>
      </c>
      <c r="B67" s="183">
        <f t="shared" si="6"/>
        <v>3464</v>
      </c>
      <c r="C67" s="178" t="s">
        <v>918</v>
      </c>
      <c r="D67" s="179" t="s">
        <v>683</v>
      </c>
      <c r="E67" s="180">
        <v>531</v>
      </c>
      <c r="F67" s="181">
        <v>0</v>
      </c>
      <c r="G67" s="181">
        <f t="shared" si="0"/>
        <v>0</v>
      </c>
      <c r="H67" s="181">
        <v>0</v>
      </c>
      <c r="I67" s="181">
        <f t="shared" si="1"/>
        <v>0</v>
      </c>
      <c r="J67" s="182">
        <f t="shared" si="2"/>
        <v>0</v>
      </c>
    </row>
    <row r="68" spans="1:14" ht="19.899999999999999" customHeight="1">
      <c r="A68" s="183">
        <f t="shared" si="6"/>
        <v>65</v>
      </c>
      <c r="B68" s="183">
        <f t="shared" si="6"/>
        <v>3465</v>
      </c>
      <c r="C68" s="178" t="s">
        <v>919</v>
      </c>
      <c r="D68" s="179" t="s">
        <v>683</v>
      </c>
      <c r="E68" s="180">
        <v>23</v>
      </c>
      <c r="F68" s="181">
        <v>0</v>
      </c>
      <c r="G68" s="181">
        <f t="shared" si="0"/>
        <v>0</v>
      </c>
      <c r="H68" s="181">
        <v>0</v>
      </c>
      <c r="I68" s="181">
        <f t="shared" si="1"/>
        <v>0</v>
      </c>
      <c r="J68" s="182">
        <f t="shared" si="2"/>
        <v>0</v>
      </c>
    </row>
    <row r="69" spans="1:14" ht="19.899999999999999" customHeight="1">
      <c r="A69" s="183">
        <f t="shared" ref="A69:B84" si="7">SUM(A68,1)</f>
        <v>66</v>
      </c>
      <c r="B69" s="183">
        <f t="shared" si="7"/>
        <v>3466</v>
      </c>
      <c r="C69" s="178" t="s">
        <v>920</v>
      </c>
      <c r="D69" s="179" t="s">
        <v>683</v>
      </c>
      <c r="E69" s="180">
        <v>1729</v>
      </c>
      <c r="F69" s="181">
        <v>0</v>
      </c>
      <c r="G69" s="181">
        <f t="shared" si="0"/>
        <v>0</v>
      </c>
      <c r="H69" s="181">
        <v>0</v>
      </c>
      <c r="I69" s="181">
        <f t="shared" si="1"/>
        <v>0</v>
      </c>
      <c r="J69" s="182">
        <f t="shared" si="2"/>
        <v>0</v>
      </c>
    </row>
    <row r="70" spans="1:14" ht="19.899999999999999" customHeight="1">
      <c r="A70" s="183">
        <f t="shared" si="7"/>
        <v>67</v>
      </c>
      <c r="B70" s="183">
        <f t="shared" si="7"/>
        <v>3467</v>
      </c>
      <c r="C70" s="178" t="s">
        <v>921</v>
      </c>
      <c r="D70" s="179" t="s">
        <v>683</v>
      </c>
      <c r="E70" s="180">
        <v>1028</v>
      </c>
      <c r="F70" s="181">
        <v>0</v>
      </c>
      <c r="G70" s="181">
        <f t="shared" si="0"/>
        <v>0</v>
      </c>
      <c r="H70" s="181">
        <v>0</v>
      </c>
      <c r="I70" s="181">
        <f t="shared" si="1"/>
        <v>0</v>
      </c>
      <c r="J70" s="182">
        <f t="shared" si="2"/>
        <v>0</v>
      </c>
    </row>
    <row r="71" spans="1:14" ht="19.899999999999999" customHeight="1">
      <c r="A71" s="183">
        <f t="shared" si="7"/>
        <v>68</v>
      </c>
      <c r="B71" s="183">
        <f t="shared" si="7"/>
        <v>3468</v>
      </c>
      <c r="C71" s="178" t="s">
        <v>922</v>
      </c>
      <c r="D71" s="179" t="s">
        <v>683</v>
      </c>
      <c r="E71" s="180">
        <v>34</v>
      </c>
      <c r="F71" s="181">
        <v>0</v>
      </c>
      <c r="G71" s="181">
        <f t="shared" si="0"/>
        <v>0</v>
      </c>
      <c r="H71" s="181">
        <v>0</v>
      </c>
      <c r="I71" s="181">
        <f t="shared" si="1"/>
        <v>0</v>
      </c>
      <c r="J71" s="182">
        <f t="shared" si="2"/>
        <v>0</v>
      </c>
    </row>
    <row r="72" spans="1:14" ht="19.899999999999999" customHeight="1">
      <c r="A72" s="183">
        <f t="shared" si="7"/>
        <v>69</v>
      </c>
      <c r="B72" s="183">
        <f t="shared" si="7"/>
        <v>3469</v>
      </c>
      <c r="C72" s="178" t="s">
        <v>923</v>
      </c>
      <c r="D72" s="179" t="s">
        <v>683</v>
      </c>
      <c r="E72" s="180">
        <v>396</v>
      </c>
      <c r="F72" s="181">
        <v>0</v>
      </c>
      <c r="G72" s="181">
        <f t="shared" si="0"/>
        <v>0</v>
      </c>
      <c r="H72" s="181">
        <v>0</v>
      </c>
      <c r="I72" s="181">
        <f t="shared" si="1"/>
        <v>0</v>
      </c>
      <c r="J72" s="182">
        <f t="shared" si="2"/>
        <v>0</v>
      </c>
    </row>
    <row r="73" spans="1:14" ht="19.899999999999999" customHeight="1">
      <c r="A73" s="183">
        <f t="shared" si="7"/>
        <v>70</v>
      </c>
      <c r="B73" s="183">
        <f t="shared" si="7"/>
        <v>3470</v>
      </c>
      <c r="C73" s="178" t="s">
        <v>924</v>
      </c>
      <c r="D73" s="179" t="s">
        <v>683</v>
      </c>
      <c r="E73" s="180">
        <v>396</v>
      </c>
      <c r="F73" s="181">
        <v>0</v>
      </c>
      <c r="G73" s="181">
        <f t="shared" si="0"/>
        <v>0</v>
      </c>
      <c r="H73" s="181">
        <v>0</v>
      </c>
      <c r="I73" s="181">
        <f t="shared" si="1"/>
        <v>0</v>
      </c>
      <c r="J73" s="182">
        <f t="shared" si="2"/>
        <v>0</v>
      </c>
    </row>
    <row r="74" spans="1:14" ht="19.899999999999999" customHeight="1">
      <c r="A74" s="183">
        <f t="shared" si="7"/>
        <v>71</v>
      </c>
      <c r="B74" s="183">
        <f t="shared" si="7"/>
        <v>3471</v>
      </c>
      <c r="C74" s="178" t="s">
        <v>925</v>
      </c>
      <c r="D74" s="179" t="s">
        <v>683</v>
      </c>
      <c r="E74" s="180">
        <v>124</v>
      </c>
      <c r="F74" s="181">
        <v>0</v>
      </c>
      <c r="G74" s="181">
        <f t="shared" si="0"/>
        <v>0</v>
      </c>
      <c r="H74" s="181">
        <v>0</v>
      </c>
      <c r="I74" s="181">
        <f t="shared" si="1"/>
        <v>0</v>
      </c>
      <c r="J74" s="182">
        <f t="shared" si="2"/>
        <v>0</v>
      </c>
    </row>
    <row r="75" spans="1:14" ht="19.899999999999999" customHeight="1">
      <c r="A75" s="183">
        <f t="shared" si="7"/>
        <v>72</v>
      </c>
      <c r="B75" s="183">
        <f t="shared" si="7"/>
        <v>3472</v>
      </c>
      <c r="C75" s="178" t="s">
        <v>926</v>
      </c>
      <c r="D75" s="179" t="s">
        <v>683</v>
      </c>
      <c r="E75" s="180">
        <v>90</v>
      </c>
      <c r="F75" s="181">
        <v>0</v>
      </c>
      <c r="G75" s="181">
        <f t="shared" si="0"/>
        <v>0</v>
      </c>
      <c r="H75" s="181">
        <v>0</v>
      </c>
      <c r="I75" s="181">
        <f t="shared" si="1"/>
        <v>0</v>
      </c>
      <c r="J75" s="182">
        <f t="shared" si="2"/>
        <v>0</v>
      </c>
    </row>
    <row r="76" spans="1:14" ht="19.899999999999999" customHeight="1">
      <c r="A76" s="183">
        <f t="shared" si="7"/>
        <v>73</v>
      </c>
      <c r="B76" s="183">
        <f t="shared" si="7"/>
        <v>3473</v>
      </c>
      <c r="C76" s="178" t="s">
        <v>684</v>
      </c>
      <c r="D76" s="179" t="s">
        <v>685</v>
      </c>
      <c r="E76" s="180">
        <v>34</v>
      </c>
      <c r="F76" s="181">
        <v>0</v>
      </c>
      <c r="G76" s="181">
        <f t="shared" si="0"/>
        <v>0</v>
      </c>
      <c r="H76" s="181">
        <v>0</v>
      </c>
      <c r="I76" s="181">
        <f t="shared" si="1"/>
        <v>0</v>
      </c>
      <c r="J76" s="182">
        <f t="shared" si="2"/>
        <v>0</v>
      </c>
    </row>
    <row r="77" spans="1:14" ht="19.899999999999999" customHeight="1">
      <c r="A77" s="183">
        <f t="shared" si="7"/>
        <v>74</v>
      </c>
      <c r="B77" s="183">
        <f t="shared" si="7"/>
        <v>3474</v>
      </c>
      <c r="C77" s="178" t="s">
        <v>686</v>
      </c>
      <c r="D77" s="179" t="s">
        <v>685</v>
      </c>
      <c r="E77" s="180">
        <v>23</v>
      </c>
      <c r="F77" s="181">
        <v>0</v>
      </c>
      <c r="G77" s="181">
        <f t="shared" si="0"/>
        <v>0</v>
      </c>
      <c r="H77" s="181">
        <v>0</v>
      </c>
      <c r="I77" s="181">
        <f t="shared" si="1"/>
        <v>0</v>
      </c>
      <c r="J77" s="182">
        <f t="shared" si="2"/>
        <v>0</v>
      </c>
      <c r="M77" s="86"/>
      <c r="N77" s="86"/>
    </row>
    <row r="78" spans="1:14" ht="19.899999999999999" customHeight="1">
      <c r="A78" s="183">
        <f t="shared" si="7"/>
        <v>75</v>
      </c>
      <c r="B78" s="183">
        <f t="shared" si="7"/>
        <v>3475</v>
      </c>
      <c r="C78" s="178" t="s">
        <v>927</v>
      </c>
      <c r="D78" s="179" t="s">
        <v>651</v>
      </c>
      <c r="E78" s="180">
        <v>1</v>
      </c>
      <c r="F78" s="181">
        <v>0</v>
      </c>
      <c r="G78" s="181">
        <f t="shared" si="0"/>
        <v>0</v>
      </c>
      <c r="H78" s="181">
        <v>0</v>
      </c>
      <c r="I78" s="181">
        <f t="shared" si="1"/>
        <v>0</v>
      </c>
      <c r="J78" s="182">
        <f t="shared" si="2"/>
        <v>0</v>
      </c>
    </row>
    <row r="79" spans="1:14" ht="19.899999999999999" customHeight="1">
      <c r="A79" s="183">
        <f t="shared" si="7"/>
        <v>76</v>
      </c>
      <c r="B79" s="183">
        <f t="shared" si="7"/>
        <v>3476</v>
      </c>
      <c r="C79" s="178" t="s">
        <v>928</v>
      </c>
      <c r="D79" s="179" t="s">
        <v>651</v>
      </c>
      <c r="E79" s="180">
        <v>1</v>
      </c>
      <c r="F79" s="181">
        <v>0</v>
      </c>
      <c r="G79" s="181">
        <f t="shared" si="0"/>
        <v>0</v>
      </c>
      <c r="H79" s="181">
        <v>0</v>
      </c>
      <c r="I79" s="181">
        <f t="shared" si="1"/>
        <v>0</v>
      </c>
      <c r="J79" s="182">
        <f t="shared" si="2"/>
        <v>0</v>
      </c>
    </row>
    <row r="80" spans="1:14" ht="19.899999999999999" customHeight="1">
      <c r="A80" s="183">
        <f t="shared" si="7"/>
        <v>77</v>
      </c>
      <c r="B80" s="183">
        <f t="shared" si="7"/>
        <v>3477</v>
      </c>
      <c r="C80" s="178" t="s">
        <v>929</v>
      </c>
      <c r="D80" s="179" t="s">
        <v>651</v>
      </c>
      <c r="E80" s="180">
        <v>1</v>
      </c>
      <c r="F80" s="181">
        <v>0</v>
      </c>
      <c r="G80" s="181">
        <f t="shared" si="0"/>
        <v>0</v>
      </c>
      <c r="H80" s="181">
        <v>0</v>
      </c>
      <c r="I80" s="181">
        <f t="shared" si="1"/>
        <v>0</v>
      </c>
      <c r="J80" s="182">
        <f t="shared" si="2"/>
        <v>0</v>
      </c>
    </row>
    <row r="81" spans="1:10" ht="19.899999999999999" customHeight="1">
      <c r="A81" s="183">
        <f t="shared" si="7"/>
        <v>78</v>
      </c>
      <c r="B81" s="183">
        <f t="shared" si="7"/>
        <v>3478</v>
      </c>
      <c r="C81" s="178" t="s">
        <v>687</v>
      </c>
      <c r="D81" s="179" t="s">
        <v>651</v>
      </c>
      <c r="E81" s="180">
        <v>2</v>
      </c>
      <c r="F81" s="181">
        <v>0</v>
      </c>
      <c r="G81" s="181">
        <f t="shared" si="0"/>
        <v>0</v>
      </c>
      <c r="H81" s="181">
        <v>0</v>
      </c>
      <c r="I81" s="181">
        <f t="shared" si="1"/>
        <v>0</v>
      </c>
      <c r="J81" s="182">
        <f t="shared" si="2"/>
        <v>0</v>
      </c>
    </row>
    <row r="82" spans="1:10" ht="19.899999999999999" customHeight="1">
      <c r="A82" s="183">
        <f t="shared" si="7"/>
        <v>79</v>
      </c>
      <c r="B82" s="183">
        <f t="shared" si="7"/>
        <v>3479</v>
      </c>
      <c r="C82" s="178" t="s">
        <v>930</v>
      </c>
      <c r="D82" s="179" t="s">
        <v>651</v>
      </c>
      <c r="E82" s="180">
        <v>5</v>
      </c>
      <c r="F82" s="181">
        <v>0</v>
      </c>
      <c r="G82" s="181">
        <f t="shared" si="0"/>
        <v>0</v>
      </c>
      <c r="H82" s="181">
        <v>0</v>
      </c>
      <c r="I82" s="181">
        <f t="shared" si="1"/>
        <v>0</v>
      </c>
      <c r="J82" s="182">
        <f t="shared" si="2"/>
        <v>0</v>
      </c>
    </row>
    <row r="83" spans="1:10" ht="19.899999999999999" customHeight="1">
      <c r="A83" s="183">
        <f t="shared" si="7"/>
        <v>80</v>
      </c>
      <c r="B83" s="183">
        <f t="shared" si="7"/>
        <v>3480</v>
      </c>
      <c r="C83" s="178" t="s">
        <v>688</v>
      </c>
      <c r="D83" s="179" t="s">
        <v>685</v>
      </c>
      <c r="E83" s="184">
        <v>1</v>
      </c>
      <c r="F83" s="181">
        <v>0</v>
      </c>
      <c r="G83" s="181">
        <f t="shared" si="0"/>
        <v>0</v>
      </c>
      <c r="H83" s="181">
        <v>0</v>
      </c>
      <c r="I83" s="181">
        <f t="shared" si="1"/>
        <v>0</v>
      </c>
      <c r="J83" s="182">
        <f t="shared" si="2"/>
        <v>0</v>
      </c>
    </row>
    <row r="84" spans="1:10" ht="32.450000000000003" customHeight="1">
      <c r="A84" s="183">
        <f t="shared" si="7"/>
        <v>81</v>
      </c>
      <c r="B84" s="183">
        <f t="shared" si="7"/>
        <v>3481</v>
      </c>
      <c r="C84" s="178" t="s">
        <v>931</v>
      </c>
      <c r="D84" s="179" t="s">
        <v>650</v>
      </c>
      <c r="E84" s="180">
        <v>17</v>
      </c>
      <c r="F84" s="181">
        <v>0</v>
      </c>
      <c r="G84" s="181">
        <f t="shared" si="0"/>
        <v>0</v>
      </c>
      <c r="H84" s="181">
        <v>0</v>
      </c>
      <c r="I84" s="181">
        <f t="shared" si="1"/>
        <v>0</v>
      </c>
      <c r="J84" s="182">
        <f t="shared" si="2"/>
        <v>0</v>
      </c>
    </row>
    <row r="85" spans="1:10" ht="31.35" customHeight="1">
      <c r="A85" s="183">
        <f t="shared" ref="A85:B100" si="8">SUM(A84,1)</f>
        <v>82</v>
      </c>
      <c r="B85" s="183">
        <f t="shared" si="8"/>
        <v>3482</v>
      </c>
      <c r="C85" s="178" t="s">
        <v>932</v>
      </c>
      <c r="D85" s="179" t="s">
        <v>650</v>
      </c>
      <c r="E85" s="180">
        <v>18</v>
      </c>
      <c r="F85" s="181">
        <v>0</v>
      </c>
      <c r="G85" s="181">
        <f t="shared" si="0"/>
        <v>0</v>
      </c>
      <c r="H85" s="181">
        <v>0</v>
      </c>
      <c r="I85" s="181">
        <f t="shared" si="1"/>
        <v>0</v>
      </c>
      <c r="J85" s="182">
        <f t="shared" si="2"/>
        <v>0</v>
      </c>
    </row>
    <row r="86" spans="1:10" ht="32.450000000000003" customHeight="1">
      <c r="A86" s="183">
        <f t="shared" si="8"/>
        <v>83</v>
      </c>
      <c r="B86" s="183">
        <f t="shared" si="8"/>
        <v>3483</v>
      </c>
      <c r="C86" s="178" t="s">
        <v>933</v>
      </c>
      <c r="D86" s="179" t="s">
        <v>650</v>
      </c>
      <c r="E86" s="180">
        <v>1</v>
      </c>
      <c r="F86" s="181">
        <v>0</v>
      </c>
      <c r="G86" s="181">
        <f t="shared" si="0"/>
        <v>0</v>
      </c>
      <c r="H86" s="181">
        <v>0</v>
      </c>
      <c r="I86" s="181">
        <f t="shared" si="1"/>
        <v>0</v>
      </c>
      <c r="J86" s="182">
        <f t="shared" si="2"/>
        <v>0</v>
      </c>
    </row>
    <row r="87" spans="1:10" ht="32.85" customHeight="1">
      <c r="A87" s="183">
        <f t="shared" si="8"/>
        <v>84</v>
      </c>
      <c r="B87" s="183">
        <f t="shared" si="8"/>
        <v>3484</v>
      </c>
      <c r="C87" s="178" t="s">
        <v>934</v>
      </c>
      <c r="D87" s="179" t="s">
        <v>650</v>
      </c>
      <c r="E87" s="180">
        <v>5</v>
      </c>
      <c r="F87" s="181">
        <v>0</v>
      </c>
      <c r="G87" s="181">
        <f t="shared" si="0"/>
        <v>0</v>
      </c>
      <c r="H87" s="181">
        <v>0</v>
      </c>
      <c r="I87" s="181">
        <f t="shared" si="1"/>
        <v>0</v>
      </c>
      <c r="J87" s="182">
        <f t="shared" si="2"/>
        <v>0</v>
      </c>
    </row>
    <row r="88" spans="1:10" ht="32.450000000000003" customHeight="1">
      <c r="A88" s="183">
        <f t="shared" si="8"/>
        <v>85</v>
      </c>
      <c r="B88" s="183">
        <f t="shared" si="8"/>
        <v>3485</v>
      </c>
      <c r="C88" s="178" t="s">
        <v>935</v>
      </c>
      <c r="D88" s="179" t="s">
        <v>650</v>
      </c>
      <c r="E88" s="180">
        <v>1</v>
      </c>
      <c r="F88" s="181">
        <v>0</v>
      </c>
      <c r="G88" s="181">
        <f t="shared" si="0"/>
        <v>0</v>
      </c>
      <c r="H88" s="181">
        <v>0</v>
      </c>
      <c r="I88" s="181">
        <f t="shared" si="1"/>
        <v>0</v>
      </c>
      <c r="J88" s="182">
        <f t="shared" si="2"/>
        <v>0</v>
      </c>
    </row>
    <row r="89" spans="1:10" ht="32.450000000000003" customHeight="1">
      <c r="A89" s="183">
        <f t="shared" si="8"/>
        <v>86</v>
      </c>
      <c r="B89" s="183">
        <f t="shared" si="8"/>
        <v>3486</v>
      </c>
      <c r="C89" s="178" t="s">
        <v>936</v>
      </c>
      <c r="D89" s="179" t="s">
        <v>650</v>
      </c>
      <c r="E89" s="185">
        <v>51</v>
      </c>
      <c r="F89" s="181">
        <v>0</v>
      </c>
      <c r="G89" s="181">
        <f t="shared" si="0"/>
        <v>0</v>
      </c>
      <c r="H89" s="181">
        <v>0</v>
      </c>
      <c r="I89" s="181">
        <f t="shared" si="1"/>
        <v>0</v>
      </c>
      <c r="J89" s="182">
        <f t="shared" si="2"/>
        <v>0</v>
      </c>
    </row>
    <row r="90" spans="1:10" ht="32.450000000000003" customHeight="1">
      <c r="A90" s="183">
        <f t="shared" si="8"/>
        <v>87</v>
      </c>
      <c r="B90" s="183">
        <f t="shared" si="8"/>
        <v>3487</v>
      </c>
      <c r="C90" s="178" t="s">
        <v>937</v>
      </c>
      <c r="D90" s="179" t="s">
        <v>650</v>
      </c>
      <c r="E90" s="185">
        <v>46</v>
      </c>
      <c r="F90" s="181">
        <v>0</v>
      </c>
      <c r="G90" s="181">
        <f t="shared" si="0"/>
        <v>0</v>
      </c>
      <c r="H90" s="181">
        <v>0</v>
      </c>
      <c r="I90" s="181">
        <f t="shared" si="1"/>
        <v>0</v>
      </c>
      <c r="J90" s="182">
        <f t="shared" si="2"/>
        <v>0</v>
      </c>
    </row>
    <row r="91" spans="1:10" ht="32.450000000000003" customHeight="1">
      <c r="A91" s="183">
        <f t="shared" si="8"/>
        <v>88</v>
      </c>
      <c r="B91" s="183">
        <f t="shared" si="8"/>
        <v>3488</v>
      </c>
      <c r="C91" s="178" t="s">
        <v>938</v>
      </c>
      <c r="D91" s="179" t="s">
        <v>650</v>
      </c>
      <c r="E91" s="185">
        <v>294</v>
      </c>
      <c r="F91" s="181">
        <v>0</v>
      </c>
      <c r="G91" s="181">
        <f t="shared" si="0"/>
        <v>0</v>
      </c>
      <c r="H91" s="181">
        <v>0</v>
      </c>
      <c r="I91" s="181">
        <f t="shared" si="1"/>
        <v>0</v>
      </c>
      <c r="J91" s="182">
        <f t="shared" si="2"/>
        <v>0</v>
      </c>
    </row>
    <row r="92" spans="1:10" ht="32.450000000000003" customHeight="1">
      <c r="A92" s="183">
        <f t="shared" si="8"/>
        <v>89</v>
      </c>
      <c r="B92" s="183">
        <f t="shared" si="8"/>
        <v>3489</v>
      </c>
      <c r="C92" s="178" t="s">
        <v>939</v>
      </c>
      <c r="D92" s="179" t="s">
        <v>650</v>
      </c>
      <c r="E92" s="185">
        <v>180</v>
      </c>
      <c r="F92" s="181">
        <v>0</v>
      </c>
      <c r="G92" s="181">
        <f t="shared" si="0"/>
        <v>0</v>
      </c>
      <c r="H92" s="181">
        <v>0</v>
      </c>
      <c r="I92" s="181">
        <f t="shared" si="1"/>
        <v>0</v>
      </c>
      <c r="J92" s="182">
        <f t="shared" si="2"/>
        <v>0</v>
      </c>
    </row>
    <row r="93" spans="1:10" ht="32.450000000000003" customHeight="1">
      <c r="A93" s="183">
        <f t="shared" si="8"/>
        <v>90</v>
      </c>
      <c r="B93" s="183">
        <f t="shared" si="8"/>
        <v>3490</v>
      </c>
      <c r="C93" s="178" t="s">
        <v>940</v>
      </c>
      <c r="D93" s="179" t="s">
        <v>650</v>
      </c>
      <c r="E93" s="185">
        <v>68</v>
      </c>
      <c r="F93" s="181">
        <v>0</v>
      </c>
      <c r="G93" s="181">
        <f t="shared" si="0"/>
        <v>0</v>
      </c>
      <c r="H93" s="181">
        <v>0</v>
      </c>
      <c r="I93" s="181">
        <f t="shared" si="1"/>
        <v>0</v>
      </c>
      <c r="J93" s="182">
        <f t="shared" si="2"/>
        <v>0</v>
      </c>
    </row>
    <row r="94" spans="1:10" ht="32.450000000000003" customHeight="1">
      <c r="A94" s="183">
        <f t="shared" si="8"/>
        <v>91</v>
      </c>
      <c r="B94" s="183">
        <f t="shared" si="8"/>
        <v>3491</v>
      </c>
      <c r="C94" s="178" t="s">
        <v>941</v>
      </c>
      <c r="D94" s="179" t="s">
        <v>650</v>
      </c>
      <c r="E94" s="185">
        <v>28</v>
      </c>
      <c r="F94" s="181">
        <v>0</v>
      </c>
      <c r="G94" s="181">
        <f t="shared" si="0"/>
        <v>0</v>
      </c>
      <c r="H94" s="181">
        <v>0</v>
      </c>
      <c r="I94" s="181">
        <f t="shared" si="1"/>
        <v>0</v>
      </c>
      <c r="J94" s="182">
        <f t="shared" si="2"/>
        <v>0</v>
      </c>
    </row>
    <row r="95" spans="1:10" ht="19.899999999999999" customHeight="1">
      <c r="A95" s="183">
        <f t="shared" si="8"/>
        <v>92</v>
      </c>
      <c r="B95" s="183">
        <f t="shared" si="8"/>
        <v>3492</v>
      </c>
      <c r="C95" s="178" t="s">
        <v>942</v>
      </c>
      <c r="D95" s="179" t="s">
        <v>650</v>
      </c>
      <c r="E95" s="185">
        <v>79</v>
      </c>
      <c r="F95" s="181">
        <v>0</v>
      </c>
      <c r="G95" s="181">
        <f t="shared" si="0"/>
        <v>0</v>
      </c>
      <c r="H95" s="181">
        <v>0</v>
      </c>
      <c r="I95" s="181">
        <f t="shared" si="1"/>
        <v>0</v>
      </c>
      <c r="J95" s="182">
        <f t="shared" si="2"/>
        <v>0</v>
      </c>
    </row>
    <row r="96" spans="1:10" ht="19.899999999999999" customHeight="1">
      <c r="A96" s="183">
        <f t="shared" si="8"/>
        <v>93</v>
      </c>
      <c r="B96" s="183">
        <f t="shared" si="8"/>
        <v>3493</v>
      </c>
      <c r="C96" s="178" t="s">
        <v>943</v>
      </c>
      <c r="D96" s="179" t="s">
        <v>650</v>
      </c>
      <c r="E96" s="185">
        <v>57</v>
      </c>
      <c r="F96" s="181">
        <v>0</v>
      </c>
      <c r="G96" s="181">
        <f t="shared" si="0"/>
        <v>0</v>
      </c>
      <c r="H96" s="181">
        <v>0</v>
      </c>
      <c r="I96" s="181">
        <f t="shared" si="1"/>
        <v>0</v>
      </c>
      <c r="J96" s="182">
        <f t="shared" si="2"/>
        <v>0</v>
      </c>
    </row>
    <row r="97" spans="1:10" ht="19.899999999999999" customHeight="1">
      <c r="A97" s="183">
        <f t="shared" si="8"/>
        <v>94</v>
      </c>
      <c r="B97" s="183">
        <f t="shared" si="8"/>
        <v>3494</v>
      </c>
      <c r="C97" s="178" t="s">
        <v>944</v>
      </c>
      <c r="D97" s="179" t="s">
        <v>650</v>
      </c>
      <c r="E97" s="185">
        <v>51</v>
      </c>
      <c r="F97" s="181">
        <v>0</v>
      </c>
      <c r="G97" s="181">
        <f t="shared" si="0"/>
        <v>0</v>
      </c>
      <c r="H97" s="181">
        <v>0</v>
      </c>
      <c r="I97" s="181">
        <f t="shared" si="1"/>
        <v>0</v>
      </c>
      <c r="J97" s="182">
        <f t="shared" si="2"/>
        <v>0</v>
      </c>
    </row>
    <row r="98" spans="1:10" ht="19.899999999999999" customHeight="1">
      <c r="A98" s="183">
        <f t="shared" si="8"/>
        <v>95</v>
      </c>
      <c r="B98" s="183">
        <f t="shared" si="8"/>
        <v>3495</v>
      </c>
      <c r="C98" s="178" t="s">
        <v>945</v>
      </c>
      <c r="D98" s="179" t="s">
        <v>650</v>
      </c>
      <c r="E98" s="185">
        <v>11</v>
      </c>
      <c r="F98" s="181">
        <v>0</v>
      </c>
      <c r="G98" s="181">
        <f t="shared" si="0"/>
        <v>0</v>
      </c>
      <c r="H98" s="181">
        <v>0</v>
      </c>
      <c r="I98" s="181">
        <f t="shared" si="1"/>
        <v>0</v>
      </c>
      <c r="J98" s="182">
        <f t="shared" si="2"/>
        <v>0</v>
      </c>
    </row>
    <row r="99" spans="1:10" ht="32.450000000000003" customHeight="1">
      <c r="A99" s="183">
        <f t="shared" si="8"/>
        <v>96</v>
      </c>
      <c r="B99" s="183">
        <f t="shared" si="8"/>
        <v>3496</v>
      </c>
      <c r="C99" s="178" t="s">
        <v>946</v>
      </c>
      <c r="D99" s="179" t="s">
        <v>650</v>
      </c>
      <c r="E99" s="185">
        <v>3</v>
      </c>
      <c r="F99" s="181">
        <v>0</v>
      </c>
      <c r="G99" s="181">
        <f t="shared" si="0"/>
        <v>0</v>
      </c>
      <c r="H99" s="181">
        <v>0</v>
      </c>
      <c r="I99" s="181">
        <f t="shared" si="1"/>
        <v>0</v>
      </c>
      <c r="J99" s="182">
        <f t="shared" si="2"/>
        <v>0</v>
      </c>
    </row>
    <row r="100" spans="1:10" ht="19.899999999999999" customHeight="1">
      <c r="A100" s="183">
        <f t="shared" si="8"/>
        <v>97</v>
      </c>
      <c r="B100" s="183">
        <f t="shared" si="8"/>
        <v>3497</v>
      </c>
      <c r="C100" s="178" t="s">
        <v>947</v>
      </c>
      <c r="D100" s="179" t="s">
        <v>650</v>
      </c>
      <c r="E100" s="185">
        <v>7</v>
      </c>
      <c r="F100" s="181">
        <v>0</v>
      </c>
      <c r="G100" s="181">
        <f t="shared" si="0"/>
        <v>0</v>
      </c>
      <c r="H100" s="181">
        <v>0</v>
      </c>
      <c r="I100" s="181">
        <f t="shared" si="1"/>
        <v>0</v>
      </c>
      <c r="J100" s="182">
        <f t="shared" si="2"/>
        <v>0</v>
      </c>
    </row>
    <row r="101" spans="1:10" ht="32.450000000000003" customHeight="1">
      <c r="A101" s="183">
        <f t="shared" ref="A101:B116" si="9">SUM(A100,1)</f>
        <v>98</v>
      </c>
      <c r="B101" s="183">
        <f t="shared" si="9"/>
        <v>3498</v>
      </c>
      <c r="C101" s="178" t="s">
        <v>948</v>
      </c>
      <c r="D101" s="179" t="s">
        <v>650</v>
      </c>
      <c r="E101" s="185">
        <v>7</v>
      </c>
      <c r="F101" s="181">
        <v>0</v>
      </c>
      <c r="G101" s="181">
        <f t="shared" si="0"/>
        <v>0</v>
      </c>
      <c r="H101" s="181">
        <v>0</v>
      </c>
      <c r="I101" s="181">
        <f t="shared" si="1"/>
        <v>0</v>
      </c>
      <c r="J101" s="182">
        <f t="shared" si="2"/>
        <v>0</v>
      </c>
    </row>
    <row r="102" spans="1:10" ht="19.899999999999999" customHeight="1">
      <c r="A102" s="183">
        <f t="shared" si="9"/>
        <v>99</v>
      </c>
      <c r="B102" s="183">
        <f t="shared" si="9"/>
        <v>3499</v>
      </c>
      <c r="C102" s="178" t="s">
        <v>949</v>
      </c>
      <c r="D102" s="179" t="s">
        <v>650</v>
      </c>
      <c r="E102" s="185">
        <v>45</v>
      </c>
      <c r="F102" s="181">
        <v>0</v>
      </c>
      <c r="G102" s="181">
        <f t="shared" si="0"/>
        <v>0</v>
      </c>
      <c r="H102" s="181">
        <v>0</v>
      </c>
      <c r="I102" s="181">
        <f t="shared" si="1"/>
        <v>0</v>
      </c>
      <c r="J102" s="182">
        <f t="shared" si="2"/>
        <v>0</v>
      </c>
    </row>
    <row r="103" spans="1:10" ht="19.899999999999999" customHeight="1">
      <c r="A103" s="183">
        <f t="shared" si="9"/>
        <v>100</v>
      </c>
      <c r="B103" s="183">
        <f t="shared" si="9"/>
        <v>3500</v>
      </c>
      <c r="C103" s="178" t="s">
        <v>950</v>
      </c>
      <c r="D103" s="179" t="s">
        <v>650</v>
      </c>
      <c r="E103" s="185">
        <v>51</v>
      </c>
      <c r="F103" s="181">
        <v>0</v>
      </c>
      <c r="G103" s="181">
        <f t="shared" si="0"/>
        <v>0</v>
      </c>
      <c r="H103" s="181">
        <v>0</v>
      </c>
      <c r="I103" s="181">
        <f t="shared" si="1"/>
        <v>0</v>
      </c>
      <c r="J103" s="182">
        <f t="shared" si="2"/>
        <v>0</v>
      </c>
    </row>
    <row r="104" spans="1:10" ht="19.899999999999999" customHeight="1">
      <c r="A104" s="183">
        <f t="shared" si="9"/>
        <v>101</v>
      </c>
      <c r="B104" s="183">
        <f t="shared" si="9"/>
        <v>3501</v>
      </c>
      <c r="C104" s="178" t="s">
        <v>951</v>
      </c>
      <c r="D104" s="179" t="s">
        <v>650</v>
      </c>
      <c r="E104" s="185">
        <v>3</v>
      </c>
      <c r="F104" s="181">
        <v>0</v>
      </c>
      <c r="G104" s="181">
        <f t="shared" si="0"/>
        <v>0</v>
      </c>
      <c r="H104" s="181">
        <v>0</v>
      </c>
      <c r="I104" s="181">
        <f t="shared" si="1"/>
        <v>0</v>
      </c>
      <c r="J104" s="182">
        <f t="shared" si="2"/>
        <v>0</v>
      </c>
    </row>
    <row r="105" spans="1:10" ht="19.899999999999999" customHeight="1">
      <c r="A105" s="183">
        <f t="shared" si="9"/>
        <v>102</v>
      </c>
      <c r="B105" s="183">
        <f t="shared" si="9"/>
        <v>3502</v>
      </c>
      <c r="C105" s="178" t="s">
        <v>689</v>
      </c>
      <c r="D105" s="179" t="s">
        <v>650</v>
      </c>
      <c r="E105" s="185">
        <v>60</v>
      </c>
      <c r="F105" s="181">
        <v>0</v>
      </c>
      <c r="G105" s="181">
        <f t="shared" si="0"/>
        <v>0</v>
      </c>
      <c r="H105" s="181">
        <v>0</v>
      </c>
      <c r="I105" s="181">
        <f t="shared" si="1"/>
        <v>0</v>
      </c>
      <c r="J105" s="182">
        <f t="shared" si="2"/>
        <v>0</v>
      </c>
    </row>
    <row r="106" spans="1:10" ht="19.899999999999999" customHeight="1">
      <c r="A106" s="183">
        <f t="shared" si="9"/>
        <v>103</v>
      </c>
      <c r="B106" s="183">
        <f t="shared" si="9"/>
        <v>3503</v>
      </c>
      <c r="C106" s="178" t="s">
        <v>690</v>
      </c>
      <c r="D106" s="179" t="s">
        <v>650</v>
      </c>
      <c r="E106" s="185">
        <v>140</v>
      </c>
      <c r="F106" s="181">
        <v>0</v>
      </c>
      <c r="G106" s="181">
        <f t="shared" si="0"/>
        <v>0</v>
      </c>
      <c r="H106" s="181">
        <v>0</v>
      </c>
      <c r="I106" s="181">
        <f t="shared" si="1"/>
        <v>0</v>
      </c>
      <c r="J106" s="182">
        <f t="shared" si="2"/>
        <v>0</v>
      </c>
    </row>
    <row r="107" spans="1:10" ht="19.899999999999999" customHeight="1">
      <c r="A107" s="183">
        <f t="shared" si="9"/>
        <v>104</v>
      </c>
      <c r="B107" s="183">
        <f t="shared" si="9"/>
        <v>3504</v>
      </c>
      <c r="C107" s="178" t="s">
        <v>952</v>
      </c>
      <c r="D107" s="179" t="s">
        <v>650</v>
      </c>
      <c r="E107" s="180">
        <v>60</v>
      </c>
      <c r="F107" s="181">
        <v>0</v>
      </c>
      <c r="G107" s="181">
        <f t="shared" si="0"/>
        <v>0</v>
      </c>
      <c r="H107" s="181">
        <v>0</v>
      </c>
      <c r="I107" s="181">
        <f t="shared" si="1"/>
        <v>0</v>
      </c>
      <c r="J107" s="182">
        <f t="shared" si="2"/>
        <v>0</v>
      </c>
    </row>
    <row r="108" spans="1:10" ht="19.899999999999999" customHeight="1">
      <c r="A108" s="183">
        <f t="shared" si="9"/>
        <v>105</v>
      </c>
      <c r="B108" s="183">
        <f t="shared" si="9"/>
        <v>3505</v>
      </c>
      <c r="C108" s="178" t="s">
        <v>953</v>
      </c>
      <c r="D108" s="187" t="s">
        <v>650</v>
      </c>
      <c r="E108" s="180">
        <v>25</v>
      </c>
      <c r="F108" s="181">
        <v>0</v>
      </c>
      <c r="G108" s="181">
        <f t="shared" si="0"/>
        <v>0</v>
      </c>
      <c r="H108" s="181">
        <v>0</v>
      </c>
      <c r="I108" s="181">
        <f t="shared" si="1"/>
        <v>0</v>
      </c>
      <c r="J108" s="182">
        <f t="shared" si="2"/>
        <v>0</v>
      </c>
    </row>
    <row r="109" spans="1:10" ht="19.899999999999999" customHeight="1">
      <c r="A109" s="183">
        <f t="shared" si="9"/>
        <v>106</v>
      </c>
      <c r="B109" s="183">
        <f t="shared" si="9"/>
        <v>3506</v>
      </c>
      <c r="C109" s="178" t="s">
        <v>954</v>
      </c>
      <c r="D109" s="179" t="s">
        <v>650</v>
      </c>
      <c r="E109" s="180">
        <v>3</v>
      </c>
      <c r="F109" s="181">
        <v>0</v>
      </c>
      <c r="G109" s="181">
        <f t="shared" si="0"/>
        <v>0</v>
      </c>
      <c r="H109" s="181">
        <v>0</v>
      </c>
      <c r="I109" s="181">
        <f t="shared" si="1"/>
        <v>0</v>
      </c>
      <c r="J109" s="182">
        <f t="shared" si="2"/>
        <v>0</v>
      </c>
    </row>
    <row r="110" spans="1:10" ht="19.899999999999999" customHeight="1">
      <c r="A110" s="183">
        <f t="shared" si="9"/>
        <v>107</v>
      </c>
      <c r="B110" s="183">
        <f t="shared" si="9"/>
        <v>3507</v>
      </c>
      <c r="C110" s="178" t="s">
        <v>691</v>
      </c>
      <c r="D110" s="179" t="s">
        <v>650</v>
      </c>
      <c r="E110" s="180">
        <v>3</v>
      </c>
      <c r="F110" s="181">
        <v>0</v>
      </c>
      <c r="G110" s="181">
        <f t="shared" si="0"/>
        <v>0</v>
      </c>
      <c r="H110" s="181">
        <v>0</v>
      </c>
      <c r="I110" s="181">
        <f t="shared" si="1"/>
        <v>0</v>
      </c>
      <c r="J110" s="182">
        <f t="shared" si="2"/>
        <v>0</v>
      </c>
    </row>
    <row r="111" spans="1:10" ht="19.899999999999999" customHeight="1">
      <c r="A111" s="183">
        <f t="shared" si="9"/>
        <v>108</v>
      </c>
      <c r="B111" s="183">
        <f t="shared" si="9"/>
        <v>3508</v>
      </c>
      <c r="C111" s="178" t="s">
        <v>955</v>
      </c>
      <c r="D111" s="179" t="s">
        <v>650</v>
      </c>
      <c r="E111" s="180">
        <v>2</v>
      </c>
      <c r="F111" s="181">
        <v>0</v>
      </c>
      <c r="G111" s="181">
        <f t="shared" si="0"/>
        <v>0</v>
      </c>
      <c r="H111" s="181">
        <v>0</v>
      </c>
      <c r="I111" s="181">
        <f t="shared" si="1"/>
        <v>0</v>
      </c>
      <c r="J111" s="182">
        <f t="shared" si="2"/>
        <v>0</v>
      </c>
    </row>
    <row r="112" spans="1:10" ht="19.899999999999999" customHeight="1">
      <c r="A112" s="183">
        <f t="shared" si="9"/>
        <v>109</v>
      </c>
      <c r="B112" s="183">
        <f t="shared" si="9"/>
        <v>3509</v>
      </c>
      <c r="C112" s="178" t="s">
        <v>692</v>
      </c>
      <c r="D112" s="179" t="s">
        <v>650</v>
      </c>
      <c r="E112" s="180">
        <v>20</v>
      </c>
      <c r="F112" s="181">
        <v>0</v>
      </c>
      <c r="G112" s="181">
        <f t="shared" si="0"/>
        <v>0</v>
      </c>
      <c r="H112" s="181">
        <v>0</v>
      </c>
      <c r="I112" s="181">
        <f t="shared" si="1"/>
        <v>0</v>
      </c>
      <c r="J112" s="182">
        <f t="shared" si="2"/>
        <v>0</v>
      </c>
    </row>
    <row r="113" spans="1:10" ht="19.899999999999999" customHeight="1">
      <c r="A113" s="183">
        <f t="shared" si="9"/>
        <v>110</v>
      </c>
      <c r="B113" s="183">
        <f t="shared" si="9"/>
        <v>3510</v>
      </c>
      <c r="C113" s="178" t="s">
        <v>956</v>
      </c>
      <c r="D113" s="179" t="s">
        <v>650</v>
      </c>
      <c r="E113" s="180">
        <v>17</v>
      </c>
      <c r="F113" s="181">
        <v>0</v>
      </c>
      <c r="G113" s="181">
        <f t="shared" si="0"/>
        <v>0</v>
      </c>
      <c r="H113" s="181">
        <v>0</v>
      </c>
      <c r="I113" s="181">
        <f t="shared" si="1"/>
        <v>0</v>
      </c>
      <c r="J113" s="182">
        <f t="shared" si="2"/>
        <v>0</v>
      </c>
    </row>
    <row r="114" spans="1:10" ht="19.899999999999999" customHeight="1">
      <c r="A114" s="183">
        <f t="shared" si="9"/>
        <v>111</v>
      </c>
      <c r="B114" s="183">
        <f t="shared" si="9"/>
        <v>3511</v>
      </c>
      <c r="C114" s="178" t="s">
        <v>957</v>
      </c>
      <c r="D114" s="179" t="s">
        <v>650</v>
      </c>
      <c r="E114" s="180">
        <v>17</v>
      </c>
      <c r="F114" s="181">
        <v>0</v>
      </c>
      <c r="G114" s="181">
        <f t="shared" si="0"/>
        <v>0</v>
      </c>
      <c r="H114" s="181">
        <v>0</v>
      </c>
      <c r="I114" s="181">
        <f t="shared" si="1"/>
        <v>0</v>
      </c>
      <c r="J114" s="182">
        <f t="shared" si="2"/>
        <v>0</v>
      </c>
    </row>
    <row r="115" spans="1:10" ht="19.899999999999999" customHeight="1">
      <c r="A115" s="183">
        <f t="shared" si="9"/>
        <v>112</v>
      </c>
      <c r="B115" s="183">
        <f t="shared" si="9"/>
        <v>3512</v>
      </c>
      <c r="C115" s="178" t="s">
        <v>958</v>
      </c>
      <c r="D115" s="179" t="s">
        <v>685</v>
      </c>
      <c r="E115" s="180">
        <v>100</v>
      </c>
      <c r="F115" s="181">
        <v>0</v>
      </c>
      <c r="G115" s="181">
        <f t="shared" si="0"/>
        <v>0</v>
      </c>
      <c r="H115" s="181">
        <v>0</v>
      </c>
      <c r="I115" s="181">
        <f t="shared" si="1"/>
        <v>0</v>
      </c>
      <c r="J115" s="182">
        <f t="shared" si="2"/>
        <v>0</v>
      </c>
    </row>
    <row r="116" spans="1:10" ht="19.899999999999999" customHeight="1">
      <c r="A116" s="183">
        <f t="shared" si="9"/>
        <v>113</v>
      </c>
      <c r="B116" s="183">
        <f t="shared" si="9"/>
        <v>3513</v>
      </c>
      <c r="C116" s="178" t="s">
        <v>959</v>
      </c>
      <c r="D116" s="179" t="s">
        <v>685</v>
      </c>
      <c r="E116" s="180">
        <v>60</v>
      </c>
      <c r="F116" s="181">
        <v>0</v>
      </c>
      <c r="G116" s="181">
        <f t="shared" si="0"/>
        <v>0</v>
      </c>
      <c r="H116" s="181">
        <v>0</v>
      </c>
      <c r="I116" s="181">
        <f t="shared" si="1"/>
        <v>0</v>
      </c>
      <c r="J116" s="182">
        <f t="shared" si="2"/>
        <v>0</v>
      </c>
    </row>
    <row r="117" spans="1:10" ht="19.899999999999999" customHeight="1">
      <c r="A117" s="183">
        <f t="shared" ref="A117:B132" si="10">SUM(A116,1)</f>
        <v>114</v>
      </c>
      <c r="B117" s="183">
        <f t="shared" si="10"/>
        <v>3514</v>
      </c>
      <c r="C117" s="178" t="s">
        <v>960</v>
      </c>
      <c r="D117" s="179" t="s">
        <v>685</v>
      </c>
      <c r="E117" s="180">
        <v>35</v>
      </c>
      <c r="F117" s="181">
        <v>0</v>
      </c>
      <c r="G117" s="181">
        <f t="shared" si="0"/>
        <v>0</v>
      </c>
      <c r="H117" s="181">
        <v>0</v>
      </c>
      <c r="I117" s="181">
        <f t="shared" si="1"/>
        <v>0</v>
      </c>
      <c r="J117" s="182">
        <f t="shared" si="2"/>
        <v>0</v>
      </c>
    </row>
    <row r="118" spans="1:10" ht="19.899999999999999" customHeight="1">
      <c r="A118" s="183">
        <f t="shared" si="10"/>
        <v>115</v>
      </c>
      <c r="B118" s="183">
        <f t="shared" si="10"/>
        <v>3515</v>
      </c>
      <c r="C118" s="178" t="s">
        <v>961</v>
      </c>
      <c r="D118" s="179" t="s">
        <v>685</v>
      </c>
      <c r="E118" s="180">
        <v>300</v>
      </c>
      <c r="F118" s="181">
        <v>0</v>
      </c>
      <c r="G118" s="181">
        <f t="shared" si="0"/>
        <v>0</v>
      </c>
      <c r="H118" s="181">
        <v>0</v>
      </c>
      <c r="I118" s="181">
        <f t="shared" si="1"/>
        <v>0</v>
      </c>
      <c r="J118" s="182">
        <f t="shared" si="2"/>
        <v>0</v>
      </c>
    </row>
    <row r="119" spans="1:10" ht="19.899999999999999" customHeight="1">
      <c r="A119" s="183">
        <f t="shared" si="10"/>
        <v>116</v>
      </c>
      <c r="B119" s="183">
        <f t="shared" si="10"/>
        <v>3516</v>
      </c>
      <c r="C119" s="178" t="s">
        <v>962</v>
      </c>
      <c r="D119" s="179" t="s">
        <v>685</v>
      </c>
      <c r="E119" s="180">
        <v>10</v>
      </c>
      <c r="F119" s="181">
        <v>0</v>
      </c>
      <c r="G119" s="181">
        <f t="shared" si="0"/>
        <v>0</v>
      </c>
      <c r="H119" s="181">
        <v>0</v>
      </c>
      <c r="I119" s="181">
        <f t="shared" si="1"/>
        <v>0</v>
      </c>
      <c r="J119" s="182">
        <f t="shared" si="2"/>
        <v>0</v>
      </c>
    </row>
    <row r="120" spans="1:10" ht="19.899999999999999" customHeight="1">
      <c r="A120" s="183">
        <f t="shared" si="10"/>
        <v>117</v>
      </c>
      <c r="B120" s="183">
        <f t="shared" si="10"/>
        <v>3517</v>
      </c>
      <c r="C120" s="178" t="s">
        <v>963</v>
      </c>
      <c r="D120" s="179" t="s">
        <v>650</v>
      </c>
      <c r="E120" s="180">
        <v>6</v>
      </c>
      <c r="F120" s="181">
        <v>0</v>
      </c>
      <c r="G120" s="181">
        <f t="shared" si="0"/>
        <v>0</v>
      </c>
      <c r="H120" s="181">
        <v>0</v>
      </c>
      <c r="I120" s="181">
        <f t="shared" si="1"/>
        <v>0</v>
      </c>
      <c r="J120" s="182">
        <f t="shared" si="2"/>
        <v>0</v>
      </c>
    </row>
    <row r="121" spans="1:10" ht="19.899999999999999" customHeight="1">
      <c r="A121" s="183">
        <f t="shared" si="10"/>
        <v>118</v>
      </c>
      <c r="B121" s="183">
        <f t="shared" si="10"/>
        <v>3518</v>
      </c>
      <c r="C121" s="178" t="s">
        <v>964</v>
      </c>
      <c r="D121" s="179" t="s">
        <v>650</v>
      </c>
      <c r="E121" s="180">
        <v>2</v>
      </c>
      <c r="F121" s="181">
        <v>0</v>
      </c>
      <c r="G121" s="181">
        <f t="shared" si="0"/>
        <v>0</v>
      </c>
      <c r="H121" s="181">
        <v>0</v>
      </c>
      <c r="I121" s="181">
        <f t="shared" si="1"/>
        <v>0</v>
      </c>
      <c r="J121" s="182">
        <f t="shared" si="2"/>
        <v>0</v>
      </c>
    </row>
    <row r="122" spans="1:10" ht="19.899999999999999" customHeight="1">
      <c r="A122" s="183">
        <f t="shared" si="10"/>
        <v>119</v>
      </c>
      <c r="B122" s="183">
        <f t="shared" si="10"/>
        <v>3519</v>
      </c>
      <c r="C122" s="178" t="s">
        <v>965</v>
      </c>
      <c r="D122" s="179" t="s">
        <v>650</v>
      </c>
      <c r="E122" s="180">
        <v>3</v>
      </c>
      <c r="F122" s="181">
        <v>0</v>
      </c>
      <c r="G122" s="181">
        <f t="shared" si="0"/>
        <v>0</v>
      </c>
      <c r="H122" s="181">
        <v>0</v>
      </c>
      <c r="I122" s="181">
        <f t="shared" si="1"/>
        <v>0</v>
      </c>
      <c r="J122" s="182">
        <f t="shared" si="2"/>
        <v>0</v>
      </c>
    </row>
    <row r="123" spans="1:10" ht="32.450000000000003" customHeight="1">
      <c r="A123" s="183">
        <f t="shared" si="10"/>
        <v>120</v>
      </c>
      <c r="B123" s="183">
        <f t="shared" si="10"/>
        <v>3520</v>
      </c>
      <c r="C123" s="178" t="s">
        <v>966</v>
      </c>
      <c r="D123" s="179" t="s">
        <v>650</v>
      </c>
      <c r="E123" s="180">
        <v>160</v>
      </c>
      <c r="F123" s="181">
        <v>0</v>
      </c>
      <c r="G123" s="181">
        <f t="shared" si="0"/>
        <v>0</v>
      </c>
      <c r="H123" s="181">
        <v>0</v>
      </c>
      <c r="I123" s="181">
        <f t="shared" si="1"/>
        <v>0</v>
      </c>
      <c r="J123" s="182">
        <f t="shared" si="2"/>
        <v>0</v>
      </c>
    </row>
    <row r="124" spans="1:10" ht="19.899999999999999" customHeight="1">
      <c r="A124" s="183">
        <f t="shared" si="10"/>
        <v>121</v>
      </c>
      <c r="B124" s="183">
        <f t="shared" si="10"/>
        <v>3521</v>
      </c>
      <c r="C124" s="178" t="s">
        <v>967</v>
      </c>
      <c r="D124" s="179" t="s">
        <v>650</v>
      </c>
      <c r="E124" s="180">
        <v>45</v>
      </c>
      <c r="F124" s="181">
        <v>0</v>
      </c>
      <c r="G124" s="181">
        <f t="shared" si="0"/>
        <v>0</v>
      </c>
      <c r="H124" s="181">
        <v>0</v>
      </c>
      <c r="I124" s="181">
        <f t="shared" si="1"/>
        <v>0</v>
      </c>
      <c r="J124" s="182">
        <f t="shared" si="2"/>
        <v>0</v>
      </c>
    </row>
    <row r="125" spans="1:10" ht="19.899999999999999" customHeight="1">
      <c r="A125" s="183">
        <f t="shared" si="10"/>
        <v>122</v>
      </c>
      <c r="B125" s="183">
        <f t="shared" si="10"/>
        <v>3522</v>
      </c>
      <c r="C125" s="178" t="s">
        <v>968</v>
      </c>
      <c r="D125" s="179" t="s">
        <v>650</v>
      </c>
      <c r="E125" s="180">
        <v>5</v>
      </c>
      <c r="F125" s="181">
        <v>0</v>
      </c>
      <c r="G125" s="181">
        <f t="shared" si="0"/>
        <v>0</v>
      </c>
      <c r="H125" s="181">
        <v>0</v>
      </c>
      <c r="I125" s="181">
        <f t="shared" si="1"/>
        <v>0</v>
      </c>
      <c r="J125" s="182">
        <f t="shared" si="2"/>
        <v>0</v>
      </c>
    </row>
    <row r="126" spans="1:10" ht="19.899999999999999" customHeight="1">
      <c r="A126" s="183">
        <f t="shared" si="10"/>
        <v>123</v>
      </c>
      <c r="B126" s="183">
        <f t="shared" si="10"/>
        <v>3523</v>
      </c>
      <c r="C126" s="178" t="s">
        <v>969</v>
      </c>
      <c r="D126" s="179" t="s">
        <v>650</v>
      </c>
      <c r="E126" s="180">
        <v>155</v>
      </c>
      <c r="F126" s="181">
        <v>0</v>
      </c>
      <c r="G126" s="181">
        <f t="shared" si="0"/>
        <v>0</v>
      </c>
      <c r="H126" s="181">
        <v>0</v>
      </c>
      <c r="I126" s="181">
        <f t="shared" si="1"/>
        <v>0</v>
      </c>
      <c r="J126" s="182">
        <f t="shared" si="2"/>
        <v>0</v>
      </c>
    </row>
    <row r="127" spans="1:10" ht="19.899999999999999" customHeight="1">
      <c r="A127" s="183">
        <f t="shared" si="10"/>
        <v>124</v>
      </c>
      <c r="B127" s="183">
        <f t="shared" si="10"/>
        <v>3524</v>
      </c>
      <c r="C127" s="178" t="s">
        <v>970</v>
      </c>
      <c r="D127" s="179" t="s">
        <v>650</v>
      </c>
      <c r="E127" s="180">
        <v>12</v>
      </c>
      <c r="F127" s="181">
        <v>0</v>
      </c>
      <c r="G127" s="181">
        <f t="shared" si="0"/>
        <v>0</v>
      </c>
      <c r="H127" s="181">
        <v>0</v>
      </c>
      <c r="I127" s="181">
        <f t="shared" si="1"/>
        <v>0</v>
      </c>
      <c r="J127" s="182">
        <f t="shared" si="2"/>
        <v>0</v>
      </c>
    </row>
    <row r="128" spans="1:10" ht="19.899999999999999" customHeight="1">
      <c r="A128" s="183">
        <f t="shared" si="10"/>
        <v>125</v>
      </c>
      <c r="B128" s="183">
        <f t="shared" si="10"/>
        <v>3525</v>
      </c>
      <c r="C128" s="178" t="s">
        <v>971</v>
      </c>
      <c r="D128" s="179" t="s">
        <v>650</v>
      </c>
      <c r="E128" s="180">
        <v>5</v>
      </c>
      <c r="F128" s="181">
        <v>0</v>
      </c>
      <c r="G128" s="181">
        <f t="shared" si="0"/>
        <v>0</v>
      </c>
      <c r="H128" s="181">
        <v>0</v>
      </c>
      <c r="I128" s="181">
        <f t="shared" si="1"/>
        <v>0</v>
      </c>
      <c r="J128" s="182">
        <f t="shared" si="2"/>
        <v>0</v>
      </c>
    </row>
    <row r="129" spans="1:11" ht="19.899999999999999" customHeight="1">
      <c r="A129" s="183">
        <f t="shared" si="10"/>
        <v>126</v>
      </c>
      <c r="B129" s="183">
        <f t="shared" si="10"/>
        <v>3526</v>
      </c>
      <c r="C129" s="178" t="s">
        <v>972</v>
      </c>
      <c r="D129" s="179" t="s">
        <v>650</v>
      </c>
      <c r="E129" s="180">
        <v>18</v>
      </c>
      <c r="F129" s="181">
        <v>0</v>
      </c>
      <c r="G129" s="181">
        <f t="shared" si="0"/>
        <v>0</v>
      </c>
      <c r="H129" s="181">
        <v>0</v>
      </c>
      <c r="I129" s="181">
        <f t="shared" si="1"/>
        <v>0</v>
      </c>
      <c r="J129" s="182">
        <f t="shared" si="2"/>
        <v>0</v>
      </c>
    </row>
    <row r="130" spans="1:11" ht="19.899999999999999" customHeight="1">
      <c r="A130" s="183">
        <f t="shared" si="10"/>
        <v>127</v>
      </c>
      <c r="B130" s="183">
        <f t="shared" si="10"/>
        <v>3527</v>
      </c>
      <c r="C130" s="178" t="s">
        <v>973</v>
      </c>
      <c r="D130" s="179" t="s">
        <v>650</v>
      </c>
      <c r="E130" s="180">
        <v>5</v>
      </c>
      <c r="F130" s="181">
        <v>0</v>
      </c>
      <c r="G130" s="181">
        <f t="shared" si="0"/>
        <v>0</v>
      </c>
      <c r="H130" s="181">
        <v>0</v>
      </c>
      <c r="I130" s="181">
        <f t="shared" si="1"/>
        <v>0</v>
      </c>
      <c r="J130" s="182">
        <f t="shared" si="2"/>
        <v>0</v>
      </c>
      <c r="K130" s="188"/>
    </row>
    <row r="131" spans="1:11" ht="32.450000000000003" customHeight="1">
      <c r="A131" s="183">
        <f t="shared" si="10"/>
        <v>128</v>
      </c>
      <c r="B131" s="183">
        <f t="shared" si="10"/>
        <v>3528</v>
      </c>
      <c r="C131" s="178" t="s">
        <v>974</v>
      </c>
      <c r="D131" s="179" t="s">
        <v>650</v>
      </c>
      <c r="E131" s="180">
        <v>40</v>
      </c>
      <c r="F131" s="181">
        <v>0</v>
      </c>
      <c r="G131" s="181">
        <f t="shared" si="0"/>
        <v>0</v>
      </c>
      <c r="H131" s="181">
        <v>0</v>
      </c>
      <c r="I131" s="181">
        <f t="shared" si="1"/>
        <v>0</v>
      </c>
      <c r="J131" s="182">
        <f t="shared" si="2"/>
        <v>0</v>
      </c>
      <c r="K131" s="188"/>
    </row>
    <row r="132" spans="1:11" ht="32.450000000000003" customHeight="1">
      <c r="A132" s="183">
        <f t="shared" si="10"/>
        <v>129</v>
      </c>
      <c r="B132" s="183">
        <f t="shared" si="10"/>
        <v>3529</v>
      </c>
      <c r="C132" s="178" t="s">
        <v>975</v>
      </c>
      <c r="D132" s="179" t="s">
        <v>650</v>
      </c>
      <c r="E132" s="180">
        <v>35</v>
      </c>
      <c r="F132" s="181">
        <v>0</v>
      </c>
      <c r="G132" s="181">
        <f t="shared" si="0"/>
        <v>0</v>
      </c>
      <c r="H132" s="181">
        <v>0</v>
      </c>
      <c r="I132" s="181">
        <f t="shared" si="1"/>
        <v>0</v>
      </c>
      <c r="J132" s="182">
        <f t="shared" si="2"/>
        <v>0</v>
      </c>
      <c r="K132" s="188"/>
    </row>
    <row r="133" spans="1:11" ht="19.899999999999999" customHeight="1">
      <c r="A133" s="183">
        <f t="shared" ref="A133:B148" si="11">SUM(A132,1)</f>
        <v>130</v>
      </c>
      <c r="B133" s="183">
        <f t="shared" si="11"/>
        <v>3530</v>
      </c>
      <c r="C133" s="178" t="s">
        <v>976</v>
      </c>
      <c r="D133" s="179" t="s">
        <v>685</v>
      </c>
      <c r="E133" s="180">
        <v>35</v>
      </c>
      <c r="F133" s="181">
        <v>0</v>
      </c>
      <c r="G133" s="181">
        <f t="shared" si="0"/>
        <v>0</v>
      </c>
      <c r="H133" s="181">
        <v>0</v>
      </c>
      <c r="I133" s="181">
        <f t="shared" si="1"/>
        <v>0</v>
      </c>
      <c r="J133" s="182">
        <f t="shared" si="2"/>
        <v>0</v>
      </c>
      <c r="K133" s="188"/>
    </row>
    <row r="134" spans="1:11" ht="19.899999999999999" customHeight="1">
      <c r="A134" s="183">
        <f t="shared" si="11"/>
        <v>131</v>
      </c>
      <c r="B134" s="183">
        <f t="shared" si="11"/>
        <v>3531</v>
      </c>
      <c r="C134" s="178" t="s">
        <v>977</v>
      </c>
      <c r="D134" s="179" t="s">
        <v>685</v>
      </c>
      <c r="E134" s="180">
        <v>17</v>
      </c>
      <c r="F134" s="181">
        <v>0</v>
      </c>
      <c r="G134" s="181">
        <f t="shared" si="0"/>
        <v>0</v>
      </c>
      <c r="H134" s="181">
        <v>0</v>
      </c>
      <c r="I134" s="181">
        <f t="shared" si="1"/>
        <v>0</v>
      </c>
      <c r="J134" s="182">
        <f t="shared" si="2"/>
        <v>0</v>
      </c>
      <c r="K134" s="188"/>
    </row>
    <row r="135" spans="1:11" ht="32.450000000000003" customHeight="1">
      <c r="A135" s="183">
        <f t="shared" si="11"/>
        <v>132</v>
      </c>
      <c r="B135" s="183">
        <f t="shared" si="11"/>
        <v>3532</v>
      </c>
      <c r="C135" s="178" t="s">
        <v>978</v>
      </c>
      <c r="D135" s="179" t="s">
        <v>650</v>
      </c>
      <c r="E135" s="180">
        <v>60</v>
      </c>
      <c r="F135" s="181">
        <v>0</v>
      </c>
      <c r="G135" s="181">
        <f t="shared" si="0"/>
        <v>0</v>
      </c>
      <c r="H135" s="181">
        <v>0</v>
      </c>
      <c r="I135" s="181">
        <f t="shared" si="1"/>
        <v>0</v>
      </c>
      <c r="J135" s="182">
        <f t="shared" si="2"/>
        <v>0</v>
      </c>
      <c r="K135" s="188"/>
    </row>
    <row r="136" spans="1:11" ht="19.899999999999999" customHeight="1">
      <c r="A136" s="183">
        <f t="shared" si="11"/>
        <v>133</v>
      </c>
      <c r="B136" s="183">
        <f t="shared" si="11"/>
        <v>3533</v>
      </c>
      <c r="C136" s="178" t="s">
        <v>979</v>
      </c>
      <c r="D136" s="179" t="s">
        <v>650</v>
      </c>
      <c r="E136" s="180">
        <v>35</v>
      </c>
      <c r="F136" s="181">
        <v>0</v>
      </c>
      <c r="G136" s="181">
        <f t="shared" si="0"/>
        <v>0</v>
      </c>
      <c r="H136" s="181">
        <v>0</v>
      </c>
      <c r="I136" s="181">
        <f t="shared" si="1"/>
        <v>0</v>
      </c>
      <c r="J136" s="182">
        <f t="shared" si="2"/>
        <v>0</v>
      </c>
      <c r="K136" s="188"/>
    </row>
    <row r="137" spans="1:11" ht="19.899999999999999" customHeight="1">
      <c r="A137" s="183">
        <f t="shared" si="11"/>
        <v>134</v>
      </c>
      <c r="B137" s="183">
        <f t="shared" si="11"/>
        <v>3534</v>
      </c>
      <c r="C137" s="178" t="s">
        <v>980</v>
      </c>
      <c r="D137" s="179" t="s">
        <v>650</v>
      </c>
      <c r="E137" s="180">
        <v>17</v>
      </c>
      <c r="F137" s="181">
        <v>0</v>
      </c>
      <c r="G137" s="181">
        <f t="shared" si="0"/>
        <v>0</v>
      </c>
      <c r="H137" s="181">
        <v>0</v>
      </c>
      <c r="I137" s="181">
        <f t="shared" si="1"/>
        <v>0</v>
      </c>
      <c r="J137" s="182">
        <f t="shared" si="2"/>
        <v>0</v>
      </c>
      <c r="K137" s="188"/>
    </row>
    <row r="138" spans="1:11" ht="19.899999999999999" customHeight="1">
      <c r="A138" s="183">
        <f t="shared" si="11"/>
        <v>135</v>
      </c>
      <c r="B138" s="183">
        <f t="shared" si="11"/>
        <v>3535</v>
      </c>
      <c r="C138" s="178" t="s">
        <v>981</v>
      </c>
      <c r="D138" s="179" t="s">
        <v>650</v>
      </c>
      <c r="E138" s="180">
        <v>17</v>
      </c>
      <c r="F138" s="181">
        <v>0</v>
      </c>
      <c r="G138" s="181">
        <f t="shared" si="0"/>
        <v>0</v>
      </c>
      <c r="H138" s="181">
        <v>0</v>
      </c>
      <c r="I138" s="181">
        <f t="shared" si="1"/>
        <v>0</v>
      </c>
      <c r="J138" s="182">
        <f t="shared" si="2"/>
        <v>0</v>
      </c>
      <c r="K138" s="188"/>
    </row>
    <row r="139" spans="1:11" ht="19.899999999999999" customHeight="1">
      <c r="A139" s="183">
        <f t="shared" si="11"/>
        <v>136</v>
      </c>
      <c r="B139" s="183">
        <f t="shared" si="11"/>
        <v>3536</v>
      </c>
      <c r="C139" s="178" t="s">
        <v>982</v>
      </c>
      <c r="D139" s="179" t="s">
        <v>650</v>
      </c>
      <c r="E139" s="180">
        <v>17</v>
      </c>
      <c r="F139" s="181">
        <v>0</v>
      </c>
      <c r="G139" s="181">
        <f t="shared" si="0"/>
        <v>0</v>
      </c>
      <c r="H139" s="181">
        <v>0</v>
      </c>
      <c r="I139" s="181">
        <f t="shared" si="1"/>
        <v>0</v>
      </c>
      <c r="J139" s="182">
        <f t="shared" si="2"/>
        <v>0</v>
      </c>
      <c r="K139" s="188"/>
    </row>
    <row r="140" spans="1:11" ht="44.1" customHeight="1">
      <c r="A140" s="183">
        <f t="shared" si="11"/>
        <v>137</v>
      </c>
      <c r="B140" s="183">
        <f t="shared" si="11"/>
        <v>3537</v>
      </c>
      <c r="C140" s="178" t="s">
        <v>983</v>
      </c>
      <c r="D140" s="179" t="s">
        <v>650</v>
      </c>
      <c r="E140" s="180">
        <v>145</v>
      </c>
      <c r="F140" s="181">
        <v>0</v>
      </c>
      <c r="G140" s="181">
        <f t="shared" si="0"/>
        <v>0</v>
      </c>
      <c r="H140" s="181">
        <v>0</v>
      </c>
      <c r="I140" s="181">
        <f t="shared" si="1"/>
        <v>0</v>
      </c>
      <c r="J140" s="182">
        <f t="shared" si="2"/>
        <v>0</v>
      </c>
      <c r="K140" s="188"/>
    </row>
    <row r="141" spans="1:11" ht="44.1" customHeight="1">
      <c r="A141" s="183">
        <f t="shared" si="11"/>
        <v>138</v>
      </c>
      <c r="B141" s="183">
        <f t="shared" si="11"/>
        <v>3538</v>
      </c>
      <c r="C141" s="178" t="s">
        <v>984</v>
      </c>
      <c r="D141" s="179" t="s">
        <v>650</v>
      </c>
      <c r="E141" s="180">
        <v>23</v>
      </c>
      <c r="F141" s="181">
        <v>0</v>
      </c>
      <c r="G141" s="181">
        <f t="shared" si="0"/>
        <v>0</v>
      </c>
      <c r="H141" s="181">
        <v>0</v>
      </c>
      <c r="I141" s="181">
        <f t="shared" si="1"/>
        <v>0</v>
      </c>
      <c r="J141" s="182">
        <f t="shared" si="2"/>
        <v>0</v>
      </c>
      <c r="K141" s="188"/>
    </row>
    <row r="142" spans="1:11" ht="91.5" customHeight="1">
      <c r="A142" s="183">
        <f t="shared" si="11"/>
        <v>139</v>
      </c>
      <c r="B142" s="183">
        <f t="shared" si="11"/>
        <v>3539</v>
      </c>
      <c r="C142" s="178" t="s">
        <v>693</v>
      </c>
      <c r="D142" s="179" t="s">
        <v>694</v>
      </c>
      <c r="E142" s="180">
        <v>99.998999999999995</v>
      </c>
      <c r="F142" s="181">
        <v>0</v>
      </c>
      <c r="G142" s="181">
        <f t="shared" si="0"/>
        <v>0</v>
      </c>
      <c r="H142" s="181">
        <v>0</v>
      </c>
      <c r="I142" s="181">
        <f t="shared" si="1"/>
        <v>0</v>
      </c>
      <c r="J142" s="182">
        <f t="shared" si="2"/>
        <v>0</v>
      </c>
      <c r="K142" s="188"/>
    </row>
    <row r="143" spans="1:11" ht="31.35" customHeight="1">
      <c r="A143" s="183">
        <f t="shared" si="11"/>
        <v>140</v>
      </c>
      <c r="B143" s="183">
        <f t="shared" si="11"/>
        <v>3540</v>
      </c>
      <c r="C143" s="178" t="s">
        <v>695</v>
      </c>
      <c r="D143" s="179" t="s">
        <v>694</v>
      </c>
      <c r="E143" s="180">
        <v>30</v>
      </c>
      <c r="F143" s="181">
        <v>0</v>
      </c>
      <c r="G143" s="181">
        <f t="shared" si="0"/>
        <v>0</v>
      </c>
      <c r="H143" s="181">
        <v>0</v>
      </c>
      <c r="I143" s="181">
        <f t="shared" si="1"/>
        <v>0</v>
      </c>
      <c r="J143" s="182">
        <f t="shared" si="2"/>
        <v>0</v>
      </c>
      <c r="K143" s="188"/>
    </row>
    <row r="144" spans="1:11" ht="44.1" customHeight="1">
      <c r="A144" s="183">
        <f t="shared" si="11"/>
        <v>141</v>
      </c>
      <c r="B144" s="183">
        <f t="shared" si="11"/>
        <v>3541</v>
      </c>
      <c r="C144" s="178" t="s">
        <v>696</v>
      </c>
      <c r="D144" s="179" t="s">
        <v>697</v>
      </c>
      <c r="E144" s="180">
        <v>1</v>
      </c>
      <c r="F144" s="181">
        <v>0</v>
      </c>
      <c r="G144" s="181">
        <f t="shared" si="0"/>
        <v>0</v>
      </c>
      <c r="H144" s="181">
        <v>0</v>
      </c>
      <c r="I144" s="181">
        <f t="shared" si="1"/>
        <v>0</v>
      </c>
      <c r="J144" s="182">
        <f t="shared" si="2"/>
        <v>0</v>
      </c>
      <c r="K144" s="188"/>
    </row>
    <row r="145" spans="1:11" ht="19.899999999999999" customHeight="1">
      <c r="A145" s="183">
        <f t="shared" si="11"/>
        <v>142</v>
      </c>
      <c r="B145" s="183">
        <f t="shared" si="11"/>
        <v>3542</v>
      </c>
      <c r="C145" s="178" t="s">
        <v>698</v>
      </c>
      <c r="D145" s="179" t="s">
        <v>699</v>
      </c>
      <c r="E145" s="180">
        <v>1</v>
      </c>
      <c r="F145" s="181">
        <v>0</v>
      </c>
      <c r="G145" s="181">
        <f t="shared" si="0"/>
        <v>0</v>
      </c>
      <c r="H145" s="181">
        <v>0</v>
      </c>
      <c r="I145" s="181">
        <f t="shared" si="1"/>
        <v>0</v>
      </c>
      <c r="J145" s="182">
        <f t="shared" si="2"/>
        <v>0</v>
      </c>
      <c r="K145" s="188"/>
    </row>
    <row r="146" spans="1:11" ht="31.35" customHeight="1">
      <c r="A146" s="183">
        <f t="shared" si="11"/>
        <v>143</v>
      </c>
      <c r="B146" s="183">
        <f t="shared" si="11"/>
        <v>3543</v>
      </c>
      <c r="C146" s="178" t="s">
        <v>700</v>
      </c>
      <c r="D146" s="179" t="s">
        <v>694</v>
      </c>
      <c r="E146" s="180">
        <v>3.9999899999999995</v>
      </c>
      <c r="F146" s="181">
        <v>0</v>
      </c>
      <c r="G146" s="181">
        <f t="shared" si="0"/>
        <v>0</v>
      </c>
      <c r="H146" s="181">
        <v>0</v>
      </c>
      <c r="I146" s="181">
        <f t="shared" si="1"/>
        <v>0</v>
      </c>
      <c r="J146" s="182">
        <f t="shared" si="2"/>
        <v>0</v>
      </c>
      <c r="K146" s="188"/>
    </row>
    <row r="147" spans="1:11" ht="31.35" customHeight="1">
      <c r="A147" s="183">
        <f t="shared" si="11"/>
        <v>144</v>
      </c>
      <c r="B147" s="183">
        <f t="shared" si="11"/>
        <v>3544</v>
      </c>
      <c r="C147" s="178" t="s">
        <v>701</v>
      </c>
      <c r="D147" s="179" t="s">
        <v>611</v>
      </c>
      <c r="E147" s="180">
        <v>1</v>
      </c>
      <c r="F147" s="181">
        <v>0</v>
      </c>
      <c r="G147" s="181">
        <f t="shared" si="0"/>
        <v>0</v>
      </c>
      <c r="H147" s="181">
        <v>0</v>
      </c>
      <c r="I147" s="181">
        <f t="shared" si="1"/>
        <v>0</v>
      </c>
      <c r="J147" s="182">
        <f t="shared" si="2"/>
        <v>0</v>
      </c>
      <c r="K147" s="188"/>
    </row>
    <row r="148" spans="1:11" ht="87.75" customHeight="1">
      <c r="A148" s="183">
        <f t="shared" si="11"/>
        <v>145</v>
      </c>
      <c r="B148" s="183">
        <f t="shared" si="11"/>
        <v>3545</v>
      </c>
      <c r="C148" s="178" t="s">
        <v>702</v>
      </c>
      <c r="D148" s="179" t="s">
        <v>694</v>
      </c>
      <c r="E148" s="180">
        <v>12</v>
      </c>
      <c r="F148" s="181">
        <v>0</v>
      </c>
      <c r="G148" s="181">
        <f t="shared" si="0"/>
        <v>0</v>
      </c>
      <c r="H148" s="181">
        <v>0</v>
      </c>
      <c r="I148" s="181">
        <f t="shared" si="1"/>
        <v>0</v>
      </c>
      <c r="J148" s="182">
        <f t="shared" si="2"/>
        <v>0</v>
      </c>
      <c r="K148" s="188"/>
    </row>
    <row r="149" spans="1:11" ht="36.75" customHeight="1">
      <c r="A149" s="183">
        <f t="shared" ref="A149:B158" si="12">SUM(A148,1)</f>
        <v>146</v>
      </c>
      <c r="B149" s="183">
        <f t="shared" si="12"/>
        <v>3546</v>
      </c>
      <c r="C149" s="178" t="s">
        <v>703</v>
      </c>
      <c r="D149" s="179" t="s">
        <v>985</v>
      </c>
      <c r="E149" s="180">
        <v>67.999999799999998</v>
      </c>
      <c r="F149" s="181">
        <v>0</v>
      </c>
      <c r="G149" s="181">
        <f t="shared" si="0"/>
        <v>0</v>
      </c>
      <c r="H149" s="181">
        <v>0</v>
      </c>
      <c r="I149" s="181">
        <f t="shared" si="1"/>
        <v>0</v>
      </c>
      <c r="J149" s="182">
        <f t="shared" si="2"/>
        <v>0</v>
      </c>
      <c r="K149" s="188"/>
    </row>
    <row r="150" spans="1:11" ht="44.1" customHeight="1">
      <c r="A150" s="183">
        <f t="shared" si="12"/>
        <v>147</v>
      </c>
      <c r="B150" s="183">
        <f t="shared" si="12"/>
        <v>3547</v>
      </c>
      <c r="C150" s="178" t="s">
        <v>704</v>
      </c>
      <c r="D150" s="179" t="s">
        <v>611</v>
      </c>
      <c r="E150" s="180">
        <v>1</v>
      </c>
      <c r="F150" s="181">
        <v>0</v>
      </c>
      <c r="G150" s="181">
        <f t="shared" si="0"/>
        <v>0</v>
      </c>
      <c r="H150" s="181">
        <v>0</v>
      </c>
      <c r="I150" s="181">
        <f t="shared" si="1"/>
        <v>0</v>
      </c>
      <c r="J150" s="182">
        <f t="shared" si="2"/>
        <v>0</v>
      </c>
      <c r="K150" s="188"/>
    </row>
    <row r="151" spans="1:11" ht="31.35" customHeight="1">
      <c r="A151" s="183">
        <f t="shared" si="12"/>
        <v>148</v>
      </c>
      <c r="B151" s="183">
        <f t="shared" si="12"/>
        <v>3548</v>
      </c>
      <c r="C151" s="178" t="s">
        <v>705</v>
      </c>
      <c r="D151" s="179" t="s">
        <v>685</v>
      </c>
      <c r="E151" s="180">
        <v>2.5</v>
      </c>
      <c r="F151" s="181">
        <v>0</v>
      </c>
      <c r="G151" s="181">
        <f t="shared" si="0"/>
        <v>0</v>
      </c>
      <c r="H151" s="181">
        <v>0</v>
      </c>
      <c r="I151" s="181">
        <f t="shared" si="1"/>
        <v>0</v>
      </c>
      <c r="J151" s="182">
        <f t="shared" si="2"/>
        <v>0</v>
      </c>
      <c r="K151" s="188"/>
    </row>
    <row r="152" spans="1:11" ht="31.35" customHeight="1">
      <c r="A152" s="183">
        <f t="shared" si="12"/>
        <v>149</v>
      </c>
      <c r="B152" s="183">
        <f t="shared" si="12"/>
        <v>3549</v>
      </c>
      <c r="C152" s="178" t="s">
        <v>706</v>
      </c>
      <c r="D152" s="179" t="s">
        <v>650</v>
      </c>
      <c r="E152" s="180">
        <v>12</v>
      </c>
      <c r="F152" s="181">
        <v>0</v>
      </c>
      <c r="G152" s="181">
        <f t="shared" si="0"/>
        <v>0</v>
      </c>
      <c r="H152" s="181">
        <v>0</v>
      </c>
      <c r="I152" s="181">
        <f t="shared" si="1"/>
        <v>0</v>
      </c>
      <c r="J152" s="182">
        <f t="shared" si="2"/>
        <v>0</v>
      </c>
      <c r="K152" s="188"/>
    </row>
    <row r="153" spans="1:11" ht="31.35" customHeight="1">
      <c r="A153" s="183">
        <f t="shared" si="12"/>
        <v>150</v>
      </c>
      <c r="B153" s="183">
        <f t="shared" si="12"/>
        <v>3550</v>
      </c>
      <c r="C153" s="178" t="s">
        <v>986</v>
      </c>
      <c r="D153" s="179" t="s">
        <v>650</v>
      </c>
      <c r="E153" s="180">
        <v>396.00171</v>
      </c>
      <c r="F153" s="181">
        <v>0</v>
      </c>
      <c r="G153" s="181">
        <f t="shared" si="0"/>
        <v>0</v>
      </c>
      <c r="H153" s="181">
        <v>0</v>
      </c>
      <c r="I153" s="181">
        <f t="shared" si="1"/>
        <v>0</v>
      </c>
      <c r="J153" s="182">
        <f t="shared" si="2"/>
        <v>0</v>
      </c>
      <c r="K153" s="188"/>
    </row>
    <row r="154" spans="1:11" ht="33" customHeight="1">
      <c r="A154" s="183">
        <f t="shared" si="12"/>
        <v>151</v>
      </c>
      <c r="B154" s="183">
        <f t="shared" si="12"/>
        <v>3551</v>
      </c>
      <c r="C154" s="178" t="s">
        <v>987</v>
      </c>
      <c r="D154" s="179" t="s">
        <v>650</v>
      </c>
      <c r="E154" s="180">
        <v>14</v>
      </c>
      <c r="F154" s="181">
        <v>0</v>
      </c>
      <c r="G154" s="181">
        <f t="shared" si="0"/>
        <v>0</v>
      </c>
      <c r="H154" s="181">
        <v>0</v>
      </c>
      <c r="I154" s="181">
        <f t="shared" si="1"/>
        <v>0</v>
      </c>
      <c r="J154" s="182">
        <f t="shared" si="2"/>
        <v>0</v>
      </c>
      <c r="K154" s="188"/>
    </row>
    <row r="155" spans="1:11" ht="92.25" customHeight="1">
      <c r="A155" s="183">
        <f t="shared" si="12"/>
        <v>152</v>
      </c>
      <c r="B155" s="183">
        <f t="shared" si="12"/>
        <v>3552</v>
      </c>
      <c r="C155" s="178" t="s">
        <v>707</v>
      </c>
      <c r="D155" s="179" t="s">
        <v>694</v>
      </c>
      <c r="E155" s="180">
        <v>28.000000000000004</v>
      </c>
      <c r="F155" s="181">
        <v>0</v>
      </c>
      <c r="G155" s="181">
        <f t="shared" si="0"/>
        <v>0</v>
      </c>
      <c r="H155" s="181">
        <v>0</v>
      </c>
      <c r="I155" s="181">
        <f t="shared" si="1"/>
        <v>0</v>
      </c>
      <c r="J155" s="182">
        <f t="shared" si="2"/>
        <v>0</v>
      </c>
      <c r="K155" s="188"/>
    </row>
    <row r="156" spans="1:11" ht="82.35" customHeight="1">
      <c r="A156" s="183">
        <f t="shared" si="12"/>
        <v>153</v>
      </c>
      <c r="B156" s="183">
        <f t="shared" si="12"/>
        <v>3553</v>
      </c>
      <c r="C156" s="178" t="s">
        <v>763</v>
      </c>
      <c r="D156" s="179" t="s">
        <v>694</v>
      </c>
      <c r="E156" s="180">
        <v>29.997</v>
      </c>
      <c r="F156" s="181">
        <v>0</v>
      </c>
      <c r="G156" s="181">
        <f t="shared" si="0"/>
        <v>0</v>
      </c>
      <c r="H156" s="181">
        <v>0</v>
      </c>
      <c r="I156" s="181">
        <f t="shared" si="1"/>
        <v>0</v>
      </c>
      <c r="J156" s="182">
        <f t="shared" si="2"/>
        <v>0</v>
      </c>
      <c r="K156" s="188"/>
    </row>
    <row r="157" spans="1:11" ht="31.35" customHeight="1">
      <c r="A157" s="183">
        <f t="shared" si="12"/>
        <v>154</v>
      </c>
      <c r="B157" s="183">
        <f t="shared" si="12"/>
        <v>3554</v>
      </c>
      <c r="C157" s="178" t="s">
        <v>708</v>
      </c>
      <c r="D157" s="189" t="s">
        <v>694</v>
      </c>
      <c r="E157" s="180">
        <v>18</v>
      </c>
      <c r="F157" s="181">
        <v>0</v>
      </c>
      <c r="G157" s="181">
        <f t="shared" si="0"/>
        <v>0</v>
      </c>
      <c r="H157" s="181">
        <v>0</v>
      </c>
      <c r="I157" s="181">
        <f t="shared" si="1"/>
        <v>0</v>
      </c>
      <c r="J157" s="182">
        <f t="shared" si="2"/>
        <v>0</v>
      </c>
      <c r="K157" s="188"/>
    </row>
    <row r="158" spans="1:11" ht="21" customHeight="1">
      <c r="A158" s="183">
        <f t="shared" si="12"/>
        <v>155</v>
      </c>
      <c r="B158" s="183">
        <f t="shared" si="12"/>
        <v>3555</v>
      </c>
      <c r="C158" s="178" t="s">
        <v>709</v>
      </c>
      <c r="D158" s="189" t="s">
        <v>699</v>
      </c>
      <c r="E158" s="180">
        <v>1</v>
      </c>
      <c r="F158" s="190">
        <v>0</v>
      </c>
      <c r="G158" s="181">
        <f t="shared" si="0"/>
        <v>0</v>
      </c>
      <c r="H158" s="181">
        <v>0</v>
      </c>
      <c r="I158" s="181">
        <f t="shared" si="1"/>
        <v>0</v>
      </c>
      <c r="J158" s="182">
        <f t="shared" si="2"/>
        <v>0</v>
      </c>
      <c r="K158" s="188"/>
    </row>
    <row r="159" spans="1:11" ht="21" customHeight="1">
      <c r="A159" s="191"/>
      <c r="B159" s="192"/>
      <c r="C159" s="193" t="s">
        <v>710</v>
      </c>
      <c r="D159" s="194"/>
      <c r="E159" s="195"/>
      <c r="F159" s="196"/>
      <c r="G159" s="197">
        <f>SUM(G4:G158)</f>
        <v>0</v>
      </c>
      <c r="H159" s="196"/>
      <c r="I159" s="197">
        <f>SUM(I4:I158)</f>
        <v>0</v>
      </c>
      <c r="J159" s="198">
        <f>SUM(J4:J158)</f>
        <v>0</v>
      </c>
      <c r="K159" s="188"/>
    </row>
    <row r="160" spans="1:11" ht="21.4" customHeight="1"/>
    <row r="161" ht="21.4" customHeight="1"/>
    <row r="162" ht="21.4" customHeight="1"/>
    <row r="163" ht="44.1" customHeight="1"/>
    <row r="164" ht="31.35" customHeight="1"/>
    <row r="165" ht="21.4" customHeight="1"/>
    <row r="166" ht="21.4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31.35" customHeight="1"/>
    <row r="194" ht="44.1" customHeight="1"/>
    <row r="195" ht="31.35" customHeight="1"/>
    <row r="196" ht="94.7" customHeight="1"/>
    <row r="197" ht="31.35" customHeight="1"/>
    <row r="198" ht="44.1" customHeight="1"/>
    <row r="199" ht="31.35" customHeight="1"/>
    <row r="200" ht="31.35" customHeight="1"/>
    <row r="201" ht="31.35" customHeight="1"/>
    <row r="202" ht="57" customHeight="1"/>
    <row r="203" ht="44.65" customHeight="1"/>
    <row r="204" ht="20.100000000000001" customHeight="1"/>
    <row r="205" ht="44.65" customHeight="1"/>
    <row r="206" ht="57" customHeight="1"/>
    <row r="207" ht="31.35" customHeight="1"/>
    <row r="208" ht="57" customHeight="1"/>
    <row r="209" ht="31.35" customHeight="1"/>
    <row r="210" ht="57" customHeight="1"/>
    <row r="211" ht="44.1" customHeight="1"/>
    <row r="212" ht="82.35" customHeight="1"/>
    <row r="213" ht="31.35" customHeight="1"/>
    <row r="214" ht="44.1" customHeight="1"/>
    <row r="215" ht="31.35" customHeight="1"/>
    <row r="216" ht="21.4" customHeight="1"/>
    <row r="217" ht="21.4" customHeight="1"/>
    <row r="218" ht="42.2" customHeight="1"/>
    <row r="219" ht="80.099999999999994" customHeight="1"/>
    <row r="220" ht="29.45" customHeight="1"/>
    <row r="221" ht="40.700000000000003" customHeight="1"/>
    <row r="222" ht="29.45" customHeight="1"/>
    <row r="223" ht="18.399999999999999" customHeight="1"/>
    <row r="224" ht="18.399999999999999" customHeight="1"/>
  </sheetData>
  <mergeCells count="4">
    <mergeCell ref="A1:E2"/>
    <mergeCell ref="F1:J1"/>
    <mergeCell ref="F2:G2"/>
    <mergeCell ref="H2:I2"/>
  </mergeCells>
  <pageMargins left="0.70866141732283472" right="0.43" top="0.78740157480314965" bottom="0.78740157480314965" header="0.31496062992125984" footer="0.31496062992125984"/>
  <pageSetup paperSize="9" scale="98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40"/>
  <sheetViews>
    <sheetView workbookViewId="0">
      <pane ySplit="6" topLeftCell="A20" activePane="bottomLeft" state="frozen"/>
      <selection pane="bottomLeft" activeCell="D33" sqref="D33"/>
    </sheetView>
  </sheetViews>
  <sheetFormatPr defaultRowHeight="12.75"/>
  <cols>
    <col min="1" max="2" width="9.140625" style="41"/>
    <col min="3" max="3" width="52.5703125" style="41" customWidth="1"/>
    <col min="4" max="5" width="9.140625" style="41"/>
    <col min="6" max="6" width="14.28515625" style="41" customWidth="1"/>
    <col min="7" max="7" width="9.140625" style="41"/>
    <col min="8" max="8" width="11.7109375" style="41" customWidth="1"/>
    <col min="9" max="16384" width="9.140625" style="41"/>
  </cols>
  <sheetData>
    <row r="1" spans="1:9" ht="15.75">
      <c r="A1" s="342" t="s">
        <v>614</v>
      </c>
      <c r="B1" s="343"/>
      <c r="C1" s="348" t="s">
        <v>616</v>
      </c>
      <c r="D1" s="349"/>
      <c r="E1" s="349"/>
      <c r="F1" s="349"/>
      <c r="G1" s="350"/>
      <c r="H1" s="199"/>
    </row>
    <row r="2" spans="1:9">
      <c r="A2" s="344" t="s">
        <v>621</v>
      </c>
      <c r="B2" s="345"/>
      <c r="C2" s="200"/>
      <c r="D2" s="75"/>
      <c r="E2" s="75"/>
      <c r="F2" s="75"/>
      <c r="G2" s="201"/>
      <c r="H2" s="202" t="s">
        <v>619</v>
      </c>
    </row>
    <row r="3" spans="1:9">
      <c r="A3" s="344" t="s">
        <v>622</v>
      </c>
      <c r="B3" s="345"/>
      <c r="C3" s="203" t="s">
        <v>617</v>
      </c>
      <c r="D3" s="75"/>
      <c r="E3" s="75"/>
      <c r="F3" s="75"/>
      <c r="G3" s="201"/>
      <c r="H3" s="202" t="s">
        <v>620</v>
      </c>
    </row>
    <row r="4" spans="1:9">
      <c r="A4" s="346" t="s">
        <v>615</v>
      </c>
      <c r="B4" s="347"/>
      <c r="C4" s="204" t="s">
        <v>618</v>
      </c>
      <c r="D4" s="205"/>
      <c r="E4" s="205"/>
      <c r="F4" s="205"/>
      <c r="G4" s="206"/>
      <c r="H4" s="207"/>
    </row>
    <row r="6" spans="1:9" ht="51">
      <c r="A6" s="208" t="s">
        <v>602</v>
      </c>
      <c r="B6" s="209" t="s">
        <v>603</v>
      </c>
      <c r="C6" s="209" t="s">
        <v>604</v>
      </c>
      <c r="D6" s="209" t="s">
        <v>605</v>
      </c>
      <c r="E6" s="209" t="s">
        <v>606</v>
      </c>
      <c r="F6" s="209" t="s">
        <v>609</v>
      </c>
      <c r="G6" s="209" t="s">
        <v>607</v>
      </c>
      <c r="H6" s="210" t="s">
        <v>608</v>
      </c>
      <c r="I6" s="211"/>
    </row>
    <row r="7" spans="1:9" ht="63.75">
      <c r="A7" s="212">
        <v>1</v>
      </c>
      <c r="B7" s="213" t="s">
        <v>610</v>
      </c>
      <c r="C7" s="214" t="s">
        <v>758</v>
      </c>
      <c r="D7" s="215" t="s">
        <v>611</v>
      </c>
      <c r="E7" s="216">
        <v>2</v>
      </c>
      <c r="F7" s="217"/>
      <c r="G7" s="218">
        <v>36</v>
      </c>
      <c r="H7" s="219">
        <f>E7*G7</f>
        <v>72</v>
      </c>
    </row>
    <row r="8" spans="1:9" ht="114.75">
      <c r="A8" s="220">
        <v>2</v>
      </c>
      <c r="B8" s="221" t="s">
        <v>612</v>
      </c>
      <c r="C8" s="222" t="s">
        <v>764</v>
      </c>
      <c r="D8" s="223" t="s">
        <v>611</v>
      </c>
      <c r="E8" s="223">
        <v>2</v>
      </c>
      <c r="F8" s="224"/>
      <c r="G8" s="225" t="s">
        <v>613</v>
      </c>
      <c r="H8" s="226">
        <v>214</v>
      </c>
    </row>
    <row r="9" spans="1:9" ht="76.5">
      <c r="A9" s="220">
        <v>3</v>
      </c>
      <c r="B9" s="221" t="s">
        <v>623</v>
      </c>
      <c r="C9" s="222" t="s">
        <v>660</v>
      </c>
      <c r="D9" s="223" t="s">
        <v>611</v>
      </c>
      <c r="E9" s="223">
        <v>1</v>
      </c>
      <c r="F9" s="224"/>
      <c r="G9" s="223">
        <v>75</v>
      </c>
      <c r="H9" s="226">
        <v>75</v>
      </c>
    </row>
    <row r="10" spans="1:9" ht="76.5">
      <c r="A10" s="220">
        <v>4</v>
      </c>
      <c r="B10" s="221" t="s">
        <v>624</v>
      </c>
      <c r="C10" s="222" t="s">
        <v>661</v>
      </c>
      <c r="D10" s="223" t="s">
        <v>611</v>
      </c>
      <c r="E10" s="223">
        <v>1</v>
      </c>
      <c r="F10" s="224"/>
      <c r="G10" s="223">
        <v>25</v>
      </c>
      <c r="H10" s="226">
        <v>25</v>
      </c>
    </row>
    <row r="11" spans="1:9" ht="38.25">
      <c r="A11" s="220">
        <v>5</v>
      </c>
      <c r="B11" s="221" t="s">
        <v>625</v>
      </c>
      <c r="C11" s="222" t="s">
        <v>626</v>
      </c>
      <c r="D11" s="223" t="s">
        <v>650</v>
      </c>
      <c r="E11" s="223">
        <v>1</v>
      </c>
      <c r="F11" s="224"/>
      <c r="G11" s="223">
        <v>3</v>
      </c>
      <c r="H11" s="226">
        <v>3</v>
      </c>
    </row>
    <row r="12" spans="1:9">
      <c r="A12" s="220">
        <v>6</v>
      </c>
      <c r="B12" s="221" t="s">
        <v>627</v>
      </c>
      <c r="C12" s="227" t="s">
        <v>662</v>
      </c>
      <c r="D12" s="223" t="s">
        <v>650</v>
      </c>
      <c r="E12" s="223">
        <v>1</v>
      </c>
      <c r="F12" s="224"/>
      <c r="G12" s="223">
        <v>3</v>
      </c>
      <c r="H12" s="226">
        <v>3</v>
      </c>
    </row>
    <row r="13" spans="1:9" ht="25.5">
      <c r="A13" s="220">
        <v>7</v>
      </c>
      <c r="B13" s="221" t="s">
        <v>628</v>
      </c>
      <c r="C13" s="222" t="s">
        <v>629</v>
      </c>
      <c r="D13" s="223" t="s">
        <v>650</v>
      </c>
      <c r="E13" s="223">
        <v>1</v>
      </c>
      <c r="F13" s="224"/>
      <c r="G13" s="223">
        <v>4</v>
      </c>
      <c r="H13" s="226">
        <v>4</v>
      </c>
    </row>
    <row r="14" spans="1:9" ht="25.5">
      <c r="A14" s="220">
        <v>8</v>
      </c>
      <c r="B14" s="221" t="s">
        <v>630</v>
      </c>
      <c r="C14" s="222" t="s">
        <v>631</v>
      </c>
      <c r="D14" s="223" t="s">
        <v>650</v>
      </c>
      <c r="E14" s="223">
        <v>3</v>
      </c>
      <c r="F14" s="224"/>
      <c r="G14" s="223">
        <v>1</v>
      </c>
      <c r="H14" s="226">
        <v>3</v>
      </c>
    </row>
    <row r="15" spans="1:9" ht="51">
      <c r="A15" s="220">
        <v>9</v>
      </c>
      <c r="B15" s="221" t="s">
        <v>632</v>
      </c>
      <c r="C15" s="222" t="s">
        <v>759</v>
      </c>
      <c r="D15" s="223" t="s">
        <v>611</v>
      </c>
      <c r="E15" s="223">
        <v>1</v>
      </c>
      <c r="F15" s="224"/>
      <c r="G15" s="223">
        <v>18</v>
      </c>
      <c r="H15" s="226">
        <v>18</v>
      </c>
    </row>
    <row r="16" spans="1:9" ht="38.25">
      <c r="A16" s="220">
        <v>10</v>
      </c>
      <c r="B16" s="221" t="s">
        <v>633</v>
      </c>
      <c r="C16" s="222" t="s">
        <v>663</v>
      </c>
      <c r="D16" s="223" t="s">
        <v>650</v>
      </c>
      <c r="E16" s="223">
        <v>11</v>
      </c>
      <c r="F16" s="224"/>
      <c r="G16" s="223">
        <v>0.2</v>
      </c>
      <c r="H16" s="226">
        <v>2</v>
      </c>
    </row>
    <row r="17" spans="1:8">
      <c r="A17" s="220">
        <v>11</v>
      </c>
      <c r="B17" s="221" t="s">
        <v>634</v>
      </c>
      <c r="C17" s="222" t="s">
        <v>664</v>
      </c>
      <c r="D17" s="223" t="s">
        <v>650</v>
      </c>
      <c r="E17" s="223">
        <v>1</v>
      </c>
      <c r="F17" s="224"/>
      <c r="G17" s="223">
        <v>1</v>
      </c>
      <c r="H17" s="226">
        <v>1</v>
      </c>
    </row>
    <row r="18" spans="1:8">
      <c r="A18" s="220">
        <v>12</v>
      </c>
      <c r="B18" s="221" t="s">
        <v>635</v>
      </c>
      <c r="C18" s="222" t="s">
        <v>760</v>
      </c>
      <c r="D18" s="223" t="s">
        <v>650</v>
      </c>
      <c r="E18" s="223">
        <v>2</v>
      </c>
      <c r="F18" s="224"/>
      <c r="G18" s="223">
        <v>2</v>
      </c>
      <c r="H18" s="226">
        <v>4</v>
      </c>
    </row>
    <row r="19" spans="1:8" ht="25.5">
      <c r="A19" s="220">
        <v>13</v>
      </c>
      <c r="B19" s="221" t="s">
        <v>636</v>
      </c>
      <c r="C19" s="222" t="s">
        <v>637</v>
      </c>
      <c r="D19" s="223" t="s">
        <v>650</v>
      </c>
      <c r="E19" s="223">
        <v>1</v>
      </c>
      <c r="F19" s="224"/>
      <c r="G19" s="223">
        <v>2</v>
      </c>
      <c r="H19" s="226">
        <v>2</v>
      </c>
    </row>
    <row r="20" spans="1:8" ht="25.5">
      <c r="A20" s="220">
        <v>14</v>
      </c>
      <c r="B20" s="221" t="s">
        <v>638</v>
      </c>
      <c r="C20" s="222" t="s">
        <v>639</v>
      </c>
      <c r="D20" s="223" t="s">
        <v>651</v>
      </c>
      <c r="E20" s="223">
        <v>20</v>
      </c>
      <c r="F20" s="224"/>
      <c r="G20" s="223"/>
      <c r="H20" s="226">
        <v>20</v>
      </c>
    </row>
    <row r="21" spans="1:8" ht="25.5">
      <c r="A21" s="220" t="s">
        <v>649</v>
      </c>
      <c r="B21" s="228" t="s">
        <v>640</v>
      </c>
      <c r="C21" s="227" t="s">
        <v>641</v>
      </c>
      <c r="D21" s="223"/>
      <c r="E21" s="223"/>
      <c r="F21" s="224"/>
      <c r="G21" s="223"/>
      <c r="H21" s="226"/>
    </row>
    <row r="22" spans="1:8" ht="51">
      <c r="A22" s="339">
        <v>20</v>
      </c>
      <c r="B22" s="336" t="s">
        <v>642</v>
      </c>
      <c r="C22" s="222" t="s">
        <v>643</v>
      </c>
      <c r="D22" s="223"/>
      <c r="E22" s="223"/>
      <c r="F22" s="224"/>
      <c r="G22" s="223"/>
      <c r="H22" s="226"/>
    </row>
    <row r="23" spans="1:8">
      <c r="A23" s="340"/>
      <c r="B23" s="337"/>
      <c r="C23" s="222" t="s">
        <v>659</v>
      </c>
      <c r="D23" s="223"/>
      <c r="E23" s="223"/>
      <c r="F23" s="224"/>
      <c r="G23" s="223"/>
      <c r="H23" s="226"/>
    </row>
    <row r="24" spans="1:8">
      <c r="A24" s="341"/>
      <c r="B24" s="338"/>
      <c r="C24" s="222" t="s">
        <v>665</v>
      </c>
      <c r="D24" s="223" t="s">
        <v>652</v>
      </c>
      <c r="E24" s="223">
        <v>14</v>
      </c>
      <c r="F24" s="224"/>
      <c r="G24" s="223">
        <v>1.4</v>
      </c>
      <c r="H24" s="226">
        <v>20</v>
      </c>
    </row>
    <row r="25" spans="1:8" ht="51">
      <c r="A25" s="339">
        <v>21</v>
      </c>
      <c r="B25" s="336" t="s">
        <v>644</v>
      </c>
      <c r="C25" s="222" t="s">
        <v>645</v>
      </c>
      <c r="D25" s="223"/>
      <c r="E25" s="223"/>
      <c r="F25" s="224"/>
      <c r="G25" s="223"/>
      <c r="H25" s="226"/>
    </row>
    <row r="26" spans="1:8">
      <c r="A26" s="340"/>
      <c r="B26" s="337"/>
      <c r="C26" s="222" t="s">
        <v>653</v>
      </c>
      <c r="D26" s="223"/>
      <c r="E26" s="223"/>
      <c r="F26" s="224"/>
      <c r="G26" s="223"/>
      <c r="H26" s="226"/>
    </row>
    <row r="27" spans="1:8">
      <c r="A27" s="340"/>
      <c r="B27" s="337"/>
      <c r="C27" s="222" t="s">
        <v>654</v>
      </c>
      <c r="D27" s="223" t="s">
        <v>652</v>
      </c>
      <c r="E27" s="223">
        <v>10</v>
      </c>
      <c r="F27" s="224"/>
      <c r="G27" s="223">
        <v>2.1</v>
      </c>
      <c r="H27" s="226">
        <v>21</v>
      </c>
    </row>
    <row r="28" spans="1:8">
      <c r="A28" s="341"/>
      <c r="B28" s="338"/>
      <c r="C28" s="222" t="s">
        <v>655</v>
      </c>
      <c r="D28" s="223" t="s">
        <v>652</v>
      </c>
      <c r="E28" s="223">
        <v>5</v>
      </c>
      <c r="F28" s="224"/>
      <c r="G28" s="223">
        <v>2.2000000000000002</v>
      </c>
      <c r="H28" s="226">
        <v>11</v>
      </c>
    </row>
    <row r="29" spans="1:8" ht="51">
      <c r="A29" s="339">
        <v>22</v>
      </c>
      <c r="B29" s="336" t="s">
        <v>646</v>
      </c>
      <c r="C29" s="222" t="s">
        <v>647</v>
      </c>
      <c r="D29" s="223"/>
      <c r="E29" s="223"/>
      <c r="F29" s="224"/>
      <c r="G29" s="223"/>
      <c r="H29" s="226"/>
    </row>
    <row r="30" spans="1:8">
      <c r="A30" s="340"/>
      <c r="B30" s="337"/>
      <c r="C30" s="222" t="s">
        <v>656</v>
      </c>
      <c r="D30" s="223"/>
      <c r="E30" s="223"/>
      <c r="F30" s="224"/>
      <c r="G30" s="223"/>
      <c r="H30" s="226"/>
    </row>
    <row r="31" spans="1:8">
      <c r="A31" s="340"/>
      <c r="B31" s="337"/>
      <c r="C31" s="222" t="s">
        <v>657</v>
      </c>
      <c r="D31" s="223" t="s">
        <v>652</v>
      </c>
      <c r="E31" s="223">
        <v>1</v>
      </c>
      <c r="F31" s="224"/>
      <c r="G31" s="223">
        <v>15</v>
      </c>
      <c r="H31" s="226">
        <v>15</v>
      </c>
    </row>
    <row r="32" spans="1:8">
      <c r="A32" s="340"/>
      <c r="B32" s="337"/>
      <c r="C32" s="222" t="s">
        <v>658</v>
      </c>
      <c r="D32" s="223" t="s">
        <v>652</v>
      </c>
      <c r="E32" s="223">
        <v>1</v>
      </c>
      <c r="F32" s="224"/>
      <c r="G32" s="223">
        <v>20</v>
      </c>
      <c r="H32" s="226">
        <v>20</v>
      </c>
    </row>
    <row r="33" spans="1:8" ht="29.25" customHeight="1">
      <c r="A33" s="229"/>
      <c r="B33" s="230"/>
      <c r="C33" s="231" t="s">
        <v>648</v>
      </c>
      <c r="D33" s="232"/>
      <c r="E33" s="232"/>
      <c r="F33" s="233">
        <f>SUM(F7:F32)</f>
        <v>0</v>
      </c>
      <c r="G33" s="232"/>
      <c r="H33" s="234">
        <f>SUM(H7:H32)</f>
        <v>533</v>
      </c>
    </row>
    <row r="34" spans="1:8">
      <c r="B34" s="235"/>
    </row>
    <row r="35" spans="1:8">
      <c r="B35" s="235"/>
    </row>
    <row r="36" spans="1:8">
      <c r="B36" s="235"/>
    </row>
    <row r="37" spans="1:8">
      <c r="B37" s="235"/>
    </row>
    <row r="38" spans="1:8">
      <c r="B38" s="235"/>
    </row>
    <row r="39" spans="1:8">
      <c r="B39" s="235"/>
    </row>
    <row r="40" spans="1:8">
      <c r="B40" s="235"/>
    </row>
  </sheetData>
  <mergeCells count="11">
    <mergeCell ref="A1:B1"/>
    <mergeCell ref="A2:B2"/>
    <mergeCell ref="A3:B3"/>
    <mergeCell ref="A4:B4"/>
    <mergeCell ref="C1:G1"/>
    <mergeCell ref="B22:B24"/>
    <mergeCell ref="A22:A24"/>
    <mergeCell ref="B25:B28"/>
    <mergeCell ref="A25:A28"/>
    <mergeCell ref="B29:B32"/>
    <mergeCell ref="A29:A32"/>
  </mergeCells>
  <pageMargins left="0.70866141732283472" right="0.70866141732283472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6"/>
  <sheetViews>
    <sheetView tabSelected="1" workbookViewId="0">
      <selection activeCell="B20" sqref="B20"/>
    </sheetView>
  </sheetViews>
  <sheetFormatPr defaultRowHeight="12.75"/>
  <cols>
    <col min="1" max="1" width="8.42578125" style="79" customWidth="1"/>
    <col min="2" max="2" width="54.7109375" style="79" customWidth="1"/>
    <col min="3" max="3" width="4.7109375" style="79" customWidth="1"/>
    <col min="4" max="4" width="6.7109375" style="79" customWidth="1"/>
    <col min="5" max="5" width="12.5703125" style="86" customWidth="1"/>
    <col min="6" max="7" width="12.140625" style="79" customWidth="1"/>
    <col min="8" max="16384" width="9.140625" style="79"/>
  </cols>
  <sheetData>
    <row r="1" spans="1:7" ht="15">
      <c r="A1" s="236"/>
      <c r="B1" s="237"/>
      <c r="C1" s="238"/>
      <c r="D1" s="238"/>
      <c r="E1" s="239"/>
    </row>
    <row r="2" spans="1:7" ht="15">
      <c r="A2" s="240"/>
      <c r="B2" s="241"/>
      <c r="C2" s="242"/>
      <c r="D2" s="242"/>
      <c r="E2" s="243"/>
      <c r="F2" s="244"/>
      <c r="G2" s="244"/>
    </row>
    <row r="3" spans="1:7" ht="15">
      <c r="A3" s="236"/>
      <c r="B3" s="245"/>
      <c r="C3" s="238"/>
      <c r="D3" s="238"/>
      <c r="E3" s="246"/>
    </row>
    <row r="4" spans="1:7" s="237" customFormat="1" ht="18">
      <c r="A4" s="247">
        <v>42055</v>
      </c>
      <c r="B4" s="354" t="s">
        <v>826</v>
      </c>
      <c r="C4" s="352"/>
      <c r="D4" s="352"/>
      <c r="E4" s="352"/>
      <c r="F4" s="352"/>
      <c r="G4" s="352"/>
    </row>
    <row r="5" spans="1:7" s="237" customFormat="1" ht="15">
      <c r="A5" s="236"/>
      <c r="B5" s="245"/>
      <c r="C5" s="238"/>
      <c r="D5" s="238"/>
      <c r="E5" s="246"/>
    </row>
    <row r="6" spans="1:7" s="237" customFormat="1" ht="15">
      <c r="A6" s="236"/>
      <c r="B6" s="353" t="s">
        <v>711</v>
      </c>
      <c r="C6" s="352"/>
      <c r="D6" s="352"/>
      <c r="E6" s="352"/>
      <c r="F6" s="352"/>
      <c r="G6" s="352"/>
    </row>
    <row r="7" spans="1:7" s="237" customFormat="1" ht="15">
      <c r="A7" s="236"/>
      <c r="B7" s="351" t="s">
        <v>825</v>
      </c>
      <c r="C7" s="352"/>
      <c r="D7" s="352"/>
      <c r="E7" s="352"/>
      <c r="F7" s="352"/>
      <c r="G7" s="352"/>
    </row>
    <row r="8" spans="1:7" s="237" customFormat="1" ht="15">
      <c r="A8" s="236"/>
      <c r="C8" s="238"/>
      <c r="D8" s="238"/>
      <c r="E8" s="246"/>
    </row>
    <row r="9" spans="1:7" s="237" customFormat="1">
      <c r="A9" s="248"/>
      <c r="B9" s="249"/>
      <c r="C9" s="249"/>
      <c r="D9" s="249"/>
      <c r="E9" s="250"/>
    </row>
    <row r="10" spans="1:7" s="237" customFormat="1">
      <c r="A10" s="251" t="s">
        <v>712</v>
      </c>
      <c r="B10" s="252" t="s">
        <v>713</v>
      </c>
      <c r="C10" s="252"/>
      <c r="D10" s="252" t="s">
        <v>714</v>
      </c>
      <c r="E10" s="252" t="s">
        <v>824</v>
      </c>
      <c r="F10" s="253" t="s">
        <v>715</v>
      </c>
      <c r="G10" s="253" t="s">
        <v>716</v>
      </c>
    </row>
    <row r="11" spans="1:7" s="237" customFormat="1">
      <c r="A11" s="248" t="s">
        <v>765</v>
      </c>
      <c r="B11" s="237" t="s">
        <v>717</v>
      </c>
      <c r="D11" s="249" t="s">
        <v>685</v>
      </c>
      <c r="E11" s="249">
        <v>8</v>
      </c>
      <c r="F11" s="254">
        <v>0</v>
      </c>
      <c r="G11" s="254">
        <f>E11*F11</f>
        <v>0</v>
      </c>
    </row>
    <row r="12" spans="1:7" s="237" customFormat="1">
      <c r="A12" s="248" t="s">
        <v>766</v>
      </c>
      <c r="B12" s="237" t="s">
        <v>718</v>
      </c>
      <c r="D12" s="249" t="s">
        <v>685</v>
      </c>
      <c r="E12" s="249">
        <v>60</v>
      </c>
      <c r="F12" s="254">
        <v>0</v>
      </c>
      <c r="G12" s="254">
        <f t="shared" ref="G12:G71" si="0">E12*F12</f>
        <v>0</v>
      </c>
    </row>
    <row r="13" spans="1:7" s="237" customFormat="1">
      <c r="A13" s="248" t="s">
        <v>767</v>
      </c>
      <c r="B13" s="237" t="s">
        <v>719</v>
      </c>
      <c r="D13" s="249" t="s">
        <v>685</v>
      </c>
      <c r="E13" s="249">
        <v>13</v>
      </c>
      <c r="F13" s="254">
        <v>0</v>
      </c>
      <c r="G13" s="254">
        <f t="shared" si="0"/>
        <v>0</v>
      </c>
    </row>
    <row r="14" spans="1:7" s="237" customFormat="1">
      <c r="A14" s="248" t="s">
        <v>768</v>
      </c>
      <c r="B14" s="237" t="s">
        <v>720</v>
      </c>
      <c r="D14" s="249" t="s">
        <v>685</v>
      </c>
      <c r="E14" s="249">
        <v>50</v>
      </c>
      <c r="F14" s="254">
        <v>0</v>
      </c>
      <c r="G14" s="254">
        <f t="shared" si="0"/>
        <v>0</v>
      </c>
    </row>
    <row r="15" spans="1:7" s="256" customFormat="1">
      <c r="A15" s="255" t="s">
        <v>769</v>
      </c>
      <c r="B15" s="256" t="s">
        <v>721</v>
      </c>
      <c r="D15" s="257" t="s">
        <v>685</v>
      </c>
      <c r="E15" s="257">
        <v>110</v>
      </c>
      <c r="F15" s="254">
        <v>0</v>
      </c>
      <c r="G15" s="254">
        <f t="shared" si="0"/>
        <v>0</v>
      </c>
    </row>
    <row r="16" spans="1:7" s="256" customFormat="1">
      <c r="A16" s="255" t="s">
        <v>770</v>
      </c>
      <c r="B16" s="256" t="s">
        <v>722</v>
      </c>
      <c r="D16" s="257" t="s">
        <v>650</v>
      </c>
      <c r="E16" s="257">
        <v>2</v>
      </c>
      <c r="F16" s="254">
        <v>0</v>
      </c>
      <c r="G16" s="254">
        <f t="shared" si="0"/>
        <v>0</v>
      </c>
    </row>
    <row r="17" spans="1:7" s="256" customFormat="1">
      <c r="A17" s="255" t="s">
        <v>771</v>
      </c>
      <c r="B17" s="256" t="s">
        <v>723</v>
      </c>
      <c r="D17" s="257" t="s">
        <v>650</v>
      </c>
      <c r="E17" s="257">
        <v>8</v>
      </c>
      <c r="F17" s="254">
        <v>0</v>
      </c>
      <c r="G17" s="254">
        <f t="shared" si="0"/>
        <v>0</v>
      </c>
    </row>
    <row r="18" spans="1:7" s="237" customFormat="1">
      <c r="A18" s="248" t="s">
        <v>772</v>
      </c>
      <c r="B18" s="237" t="s">
        <v>724</v>
      </c>
      <c r="D18" s="249" t="s">
        <v>685</v>
      </c>
      <c r="E18" s="249">
        <v>2</v>
      </c>
      <c r="F18" s="254">
        <v>0</v>
      </c>
      <c r="G18" s="254">
        <f t="shared" si="0"/>
        <v>0</v>
      </c>
    </row>
    <row r="19" spans="1:7" s="237" customFormat="1">
      <c r="A19" s="248" t="s">
        <v>773</v>
      </c>
      <c r="B19" s="248" t="s">
        <v>725</v>
      </c>
      <c r="D19" s="249" t="s">
        <v>697</v>
      </c>
      <c r="E19" s="249">
        <v>2</v>
      </c>
      <c r="F19" s="254">
        <v>0</v>
      </c>
      <c r="G19" s="254">
        <f t="shared" si="0"/>
        <v>0</v>
      </c>
    </row>
    <row r="20" spans="1:7" s="237" customFormat="1">
      <c r="A20" s="248" t="s">
        <v>774</v>
      </c>
      <c r="B20" s="248" t="s">
        <v>726</v>
      </c>
      <c r="D20" s="249" t="s">
        <v>697</v>
      </c>
      <c r="E20" s="249">
        <v>8</v>
      </c>
      <c r="F20" s="254">
        <v>0</v>
      </c>
      <c r="G20" s="254">
        <f t="shared" si="0"/>
        <v>0</v>
      </c>
    </row>
    <row r="21" spans="1:7" s="237" customFormat="1">
      <c r="A21" s="248" t="s">
        <v>775</v>
      </c>
      <c r="B21" s="237" t="s">
        <v>727</v>
      </c>
      <c r="D21" s="249" t="s">
        <v>650</v>
      </c>
      <c r="E21" s="249">
        <v>1</v>
      </c>
      <c r="F21" s="254">
        <v>0</v>
      </c>
      <c r="G21" s="254">
        <f t="shared" si="0"/>
        <v>0</v>
      </c>
    </row>
    <row r="22" spans="1:7" s="237" customFormat="1">
      <c r="A22" s="248" t="s">
        <v>776</v>
      </c>
      <c r="B22" s="248" t="s">
        <v>728</v>
      </c>
      <c r="D22" s="249" t="s">
        <v>650</v>
      </c>
      <c r="E22" s="249">
        <v>3</v>
      </c>
      <c r="F22" s="254">
        <v>0</v>
      </c>
      <c r="G22" s="254">
        <f t="shared" si="0"/>
        <v>0</v>
      </c>
    </row>
    <row r="23" spans="1:7" s="237" customFormat="1">
      <c r="A23" s="248" t="s">
        <v>777</v>
      </c>
      <c r="B23" s="248" t="s">
        <v>729</v>
      </c>
      <c r="D23" s="249" t="s">
        <v>650</v>
      </c>
      <c r="E23" s="249">
        <v>17</v>
      </c>
      <c r="F23" s="254">
        <v>0</v>
      </c>
      <c r="G23" s="254">
        <f t="shared" si="0"/>
        <v>0</v>
      </c>
    </row>
    <row r="24" spans="1:7" s="237" customFormat="1">
      <c r="A24" s="248" t="s">
        <v>778</v>
      </c>
      <c r="B24" s="237" t="s">
        <v>730</v>
      </c>
      <c r="D24" s="249"/>
      <c r="E24" s="249"/>
      <c r="F24" s="254"/>
      <c r="G24" s="254"/>
    </row>
    <row r="25" spans="1:7" s="237" customFormat="1">
      <c r="A25" s="248"/>
      <c r="B25" s="237" t="s">
        <v>731</v>
      </c>
      <c r="D25" s="249" t="s">
        <v>650</v>
      </c>
      <c r="E25" s="249">
        <v>1</v>
      </c>
      <c r="F25" s="254">
        <v>0</v>
      </c>
      <c r="G25" s="254">
        <f t="shared" si="0"/>
        <v>0</v>
      </c>
    </row>
    <row r="26" spans="1:7" s="237" customFormat="1">
      <c r="A26" s="248" t="s">
        <v>779</v>
      </c>
      <c r="B26" s="237" t="s">
        <v>732</v>
      </c>
      <c r="D26" s="249"/>
      <c r="E26" s="249"/>
      <c r="F26" s="254"/>
      <c r="G26" s="254"/>
    </row>
    <row r="27" spans="1:7" s="237" customFormat="1">
      <c r="A27" s="248"/>
      <c r="B27" s="237" t="s">
        <v>733</v>
      </c>
      <c r="D27" s="249" t="s">
        <v>650</v>
      </c>
      <c r="E27" s="249">
        <v>1</v>
      </c>
      <c r="F27" s="254">
        <v>0</v>
      </c>
      <c r="G27" s="254">
        <f t="shared" si="0"/>
        <v>0</v>
      </c>
    </row>
    <row r="28" spans="1:7" s="237" customFormat="1">
      <c r="A28" s="248" t="s">
        <v>780</v>
      </c>
      <c r="B28" s="237" t="s">
        <v>734</v>
      </c>
      <c r="D28" s="249" t="s">
        <v>650</v>
      </c>
      <c r="E28" s="249">
        <v>3</v>
      </c>
      <c r="F28" s="254">
        <v>0</v>
      </c>
      <c r="G28" s="254">
        <f t="shared" si="0"/>
        <v>0</v>
      </c>
    </row>
    <row r="29" spans="1:7" s="237" customFormat="1">
      <c r="A29" s="248" t="s">
        <v>781</v>
      </c>
      <c r="B29" s="237" t="s">
        <v>735</v>
      </c>
      <c r="D29" s="249" t="s">
        <v>650</v>
      </c>
      <c r="E29" s="249">
        <v>17</v>
      </c>
      <c r="F29" s="254">
        <v>0</v>
      </c>
      <c r="G29" s="254">
        <f t="shared" si="0"/>
        <v>0</v>
      </c>
    </row>
    <row r="30" spans="1:7" s="237" customFormat="1">
      <c r="A30" s="248" t="s">
        <v>782</v>
      </c>
      <c r="B30" s="237" t="s">
        <v>736</v>
      </c>
      <c r="D30" s="249" t="s">
        <v>650</v>
      </c>
      <c r="E30" s="249">
        <v>2</v>
      </c>
      <c r="F30" s="254">
        <v>0</v>
      </c>
      <c r="G30" s="254">
        <f t="shared" si="0"/>
        <v>0</v>
      </c>
    </row>
    <row r="31" spans="1:7" s="237" customFormat="1">
      <c r="A31" s="248" t="s">
        <v>783</v>
      </c>
      <c r="B31" s="237" t="s">
        <v>737</v>
      </c>
      <c r="D31" s="249" t="s">
        <v>650</v>
      </c>
      <c r="E31" s="249">
        <v>1</v>
      </c>
      <c r="F31" s="254">
        <v>0</v>
      </c>
      <c r="G31" s="254">
        <f t="shared" si="0"/>
        <v>0</v>
      </c>
    </row>
    <row r="32" spans="1:7" s="237" customFormat="1">
      <c r="A32" s="248" t="s">
        <v>784</v>
      </c>
      <c r="B32" s="237" t="s">
        <v>738</v>
      </c>
      <c r="D32" s="249" t="s">
        <v>650</v>
      </c>
      <c r="E32" s="249">
        <v>1</v>
      </c>
      <c r="F32" s="254">
        <v>0</v>
      </c>
      <c r="G32" s="254">
        <f t="shared" si="0"/>
        <v>0</v>
      </c>
    </row>
    <row r="33" spans="1:7" s="237" customFormat="1">
      <c r="A33" s="248" t="s">
        <v>785</v>
      </c>
      <c r="B33" s="237" t="s">
        <v>739</v>
      </c>
      <c r="D33" s="249" t="s">
        <v>650</v>
      </c>
      <c r="E33" s="249">
        <v>2</v>
      </c>
      <c r="F33" s="254">
        <v>0</v>
      </c>
      <c r="G33" s="254">
        <f t="shared" si="0"/>
        <v>0</v>
      </c>
    </row>
    <row r="34" spans="1:7" s="237" customFormat="1">
      <c r="A34" s="248" t="s">
        <v>786</v>
      </c>
      <c r="B34" s="237" t="s">
        <v>740</v>
      </c>
      <c r="D34" s="249" t="s">
        <v>685</v>
      </c>
      <c r="E34" s="249">
        <v>142</v>
      </c>
      <c r="F34" s="254">
        <v>0</v>
      </c>
      <c r="G34" s="254">
        <f t="shared" si="0"/>
        <v>0</v>
      </c>
    </row>
    <row r="35" spans="1:7" s="237" customFormat="1">
      <c r="A35" s="248" t="s">
        <v>787</v>
      </c>
      <c r="B35" s="237" t="s">
        <v>741</v>
      </c>
      <c r="D35" s="249" t="s">
        <v>650</v>
      </c>
      <c r="E35" s="249">
        <v>1</v>
      </c>
      <c r="F35" s="254">
        <v>0</v>
      </c>
      <c r="G35" s="254">
        <f t="shared" si="0"/>
        <v>0</v>
      </c>
    </row>
    <row r="36" spans="1:7" s="237" customFormat="1">
      <c r="A36" s="248"/>
      <c r="B36" s="249"/>
      <c r="D36" s="249"/>
      <c r="E36" s="258"/>
      <c r="F36" s="259"/>
      <c r="G36" s="254"/>
    </row>
    <row r="37" spans="1:7" s="237" customFormat="1">
      <c r="A37" s="248" t="s">
        <v>788</v>
      </c>
      <c r="B37" s="248" t="s">
        <v>743</v>
      </c>
      <c r="D37" s="249" t="s">
        <v>685</v>
      </c>
      <c r="E37" s="249">
        <v>142</v>
      </c>
      <c r="F37" s="254">
        <v>0</v>
      </c>
      <c r="G37" s="254">
        <f t="shared" si="0"/>
        <v>0</v>
      </c>
    </row>
    <row r="38" spans="1:7" s="237" customFormat="1">
      <c r="A38" s="248"/>
      <c r="B38" s="249"/>
      <c r="D38" s="249"/>
      <c r="E38" s="249"/>
      <c r="F38" s="254"/>
      <c r="G38" s="254"/>
    </row>
    <row r="39" spans="1:7" s="237" customFormat="1">
      <c r="A39" s="248" t="s">
        <v>789</v>
      </c>
      <c r="B39" s="237" t="s">
        <v>744</v>
      </c>
      <c r="D39" s="249"/>
      <c r="E39" s="249"/>
      <c r="F39" s="254"/>
      <c r="G39" s="254"/>
    </row>
    <row r="40" spans="1:7" s="237" customFormat="1">
      <c r="A40" s="248"/>
      <c r="B40" s="237" t="s">
        <v>745</v>
      </c>
      <c r="D40" s="249" t="s">
        <v>697</v>
      </c>
      <c r="E40" s="249">
        <v>1</v>
      </c>
      <c r="F40" s="254">
        <v>0</v>
      </c>
      <c r="G40" s="254">
        <f t="shared" si="0"/>
        <v>0</v>
      </c>
    </row>
    <row r="41" spans="1:7" s="237" customFormat="1">
      <c r="A41" s="248"/>
      <c r="B41" s="249"/>
      <c r="D41" s="249"/>
      <c r="E41" s="249"/>
      <c r="F41" s="254"/>
      <c r="G41" s="254"/>
    </row>
    <row r="42" spans="1:7" s="237" customFormat="1">
      <c r="A42" s="248" t="s">
        <v>790</v>
      </c>
      <c r="B42" s="237" t="s">
        <v>746</v>
      </c>
      <c r="D42" s="249" t="s">
        <v>697</v>
      </c>
      <c r="E42" s="249">
        <v>2</v>
      </c>
      <c r="F42" s="254">
        <v>0</v>
      </c>
      <c r="G42" s="254">
        <f t="shared" si="0"/>
        <v>0</v>
      </c>
    </row>
    <row r="43" spans="1:7" s="237" customFormat="1">
      <c r="A43" s="248" t="s">
        <v>791</v>
      </c>
      <c r="B43" s="237" t="s">
        <v>747</v>
      </c>
      <c r="D43" s="249" t="s">
        <v>697</v>
      </c>
      <c r="E43" s="249">
        <v>1</v>
      </c>
      <c r="F43" s="254">
        <v>0</v>
      </c>
      <c r="G43" s="254">
        <f t="shared" si="0"/>
        <v>0</v>
      </c>
    </row>
    <row r="44" spans="1:7" s="237" customFormat="1">
      <c r="A44" s="248" t="s">
        <v>792</v>
      </c>
      <c r="B44" s="237" t="s">
        <v>793</v>
      </c>
      <c r="D44" s="249"/>
      <c r="E44" s="249"/>
      <c r="F44" s="254"/>
      <c r="G44" s="254"/>
    </row>
    <row r="45" spans="1:7" s="237" customFormat="1">
      <c r="A45" s="248"/>
      <c r="B45" s="237" t="s">
        <v>794</v>
      </c>
      <c r="D45" s="249" t="s">
        <v>697</v>
      </c>
      <c r="E45" s="249">
        <v>1</v>
      </c>
      <c r="F45" s="254"/>
      <c r="G45" s="254">
        <f t="shared" si="0"/>
        <v>0</v>
      </c>
    </row>
    <row r="46" spans="1:7" s="237" customFormat="1">
      <c r="A46" s="248" t="s">
        <v>795</v>
      </c>
      <c r="B46" s="237" t="s">
        <v>748</v>
      </c>
      <c r="D46" s="249"/>
      <c r="E46" s="249"/>
      <c r="F46" s="254"/>
      <c r="G46" s="254"/>
    </row>
    <row r="47" spans="1:7" s="237" customFormat="1">
      <c r="A47" s="248"/>
      <c r="B47" s="237" t="s">
        <v>749</v>
      </c>
      <c r="D47" s="249" t="s">
        <v>697</v>
      </c>
      <c r="E47" s="249">
        <v>1</v>
      </c>
      <c r="F47" s="254">
        <v>0</v>
      </c>
      <c r="G47" s="254">
        <f t="shared" si="0"/>
        <v>0</v>
      </c>
    </row>
    <row r="48" spans="1:7" s="237" customFormat="1">
      <c r="A48" s="248" t="s">
        <v>796</v>
      </c>
      <c r="B48" s="237" t="s">
        <v>750</v>
      </c>
      <c r="D48" s="249" t="s">
        <v>697</v>
      </c>
      <c r="E48" s="249">
        <v>6</v>
      </c>
      <c r="F48" s="254">
        <v>0</v>
      </c>
      <c r="G48" s="254">
        <f t="shared" si="0"/>
        <v>0</v>
      </c>
    </row>
    <row r="49" spans="1:7" s="237" customFormat="1">
      <c r="A49" s="248" t="s">
        <v>797</v>
      </c>
      <c r="B49" s="237" t="s">
        <v>751</v>
      </c>
      <c r="D49" s="249" t="s">
        <v>697</v>
      </c>
      <c r="E49" s="249">
        <v>6</v>
      </c>
      <c r="F49" s="254">
        <v>0</v>
      </c>
      <c r="G49" s="254">
        <f t="shared" si="0"/>
        <v>0</v>
      </c>
    </row>
    <row r="50" spans="1:7" s="237" customFormat="1">
      <c r="A50" s="248" t="s">
        <v>798</v>
      </c>
      <c r="B50" s="237" t="s">
        <v>752</v>
      </c>
      <c r="D50" s="249" t="s">
        <v>697</v>
      </c>
      <c r="E50" s="249">
        <v>6</v>
      </c>
      <c r="F50" s="254">
        <v>0</v>
      </c>
      <c r="G50" s="254">
        <f t="shared" si="0"/>
        <v>0</v>
      </c>
    </row>
    <row r="51" spans="1:7" s="237" customFormat="1">
      <c r="A51" s="248" t="s">
        <v>799</v>
      </c>
      <c r="B51" s="237" t="s">
        <v>753</v>
      </c>
      <c r="D51" s="249" t="s">
        <v>697</v>
      </c>
      <c r="E51" s="249">
        <v>6</v>
      </c>
      <c r="F51" s="254">
        <v>0</v>
      </c>
      <c r="G51" s="254">
        <f t="shared" si="0"/>
        <v>0</v>
      </c>
    </row>
    <row r="52" spans="1:7" s="237" customFormat="1">
      <c r="A52" s="248" t="s">
        <v>800</v>
      </c>
      <c r="B52" s="237" t="s">
        <v>754</v>
      </c>
      <c r="D52" s="249" t="s">
        <v>697</v>
      </c>
      <c r="E52" s="249">
        <v>6</v>
      </c>
      <c r="F52" s="254">
        <v>0</v>
      </c>
      <c r="G52" s="254">
        <f t="shared" si="0"/>
        <v>0</v>
      </c>
    </row>
    <row r="53" spans="1:7" s="237" customFormat="1">
      <c r="A53" s="248" t="s">
        <v>801</v>
      </c>
      <c r="B53" s="237" t="s">
        <v>802</v>
      </c>
      <c r="D53" s="249" t="s">
        <v>697</v>
      </c>
      <c r="E53" s="249">
        <v>2</v>
      </c>
      <c r="F53" s="254">
        <v>0</v>
      </c>
      <c r="G53" s="254">
        <f t="shared" si="0"/>
        <v>0</v>
      </c>
    </row>
    <row r="54" spans="1:7" s="237" customFormat="1">
      <c r="A54" s="248"/>
      <c r="D54" s="249"/>
      <c r="E54" s="249"/>
      <c r="F54" s="254"/>
      <c r="G54" s="254"/>
    </row>
    <row r="55" spans="1:7" s="237" customFormat="1">
      <c r="A55" s="248" t="s">
        <v>803</v>
      </c>
      <c r="B55" s="237" t="s">
        <v>755</v>
      </c>
      <c r="D55" s="249" t="s">
        <v>804</v>
      </c>
      <c r="E55" s="249">
        <v>3</v>
      </c>
      <c r="F55" s="254">
        <v>0</v>
      </c>
      <c r="G55" s="254">
        <f t="shared" si="0"/>
        <v>0</v>
      </c>
    </row>
    <row r="56" spans="1:7" s="237" customFormat="1">
      <c r="A56" s="248" t="s">
        <v>805</v>
      </c>
      <c r="B56" s="237" t="s">
        <v>756</v>
      </c>
      <c r="D56" s="249" t="s">
        <v>804</v>
      </c>
      <c r="E56" s="249">
        <v>15</v>
      </c>
      <c r="F56" s="254">
        <v>0</v>
      </c>
      <c r="G56" s="254">
        <f t="shared" si="0"/>
        <v>0</v>
      </c>
    </row>
    <row r="57" spans="1:7" s="237" customFormat="1">
      <c r="A57" s="248" t="s">
        <v>806</v>
      </c>
      <c r="B57" s="237" t="s">
        <v>807</v>
      </c>
      <c r="D57" s="249" t="s">
        <v>804</v>
      </c>
      <c r="E57" s="249">
        <v>3</v>
      </c>
      <c r="F57" s="254">
        <v>0</v>
      </c>
      <c r="G57" s="254">
        <f t="shared" si="0"/>
        <v>0</v>
      </c>
    </row>
    <row r="58" spans="1:7" s="237" customFormat="1">
      <c r="A58" s="248"/>
      <c r="D58" s="249"/>
      <c r="E58" s="249"/>
      <c r="F58" s="254"/>
      <c r="G58" s="254"/>
    </row>
    <row r="59" spans="1:7" s="237" customFormat="1">
      <c r="A59" s="248" t="s">
        <v>808</v>
      </c>
      <c r="B59" s="237" t="s">
        <v>757</v>
      </c>
      <c r="D59" s="249" t="s">
        <v>804</v>
      </c>
      <c r="E59" s="249">
        <v>6</v>
      </c>
      <c r="F59" s="254">
        <v>0</v>
      </c>
      <c r="G59" s="254">
        <f t="shared" si="0"/>
        <v>0</v>
      </c>
    </row>
    <row r="60" spans="1:7" s="260" customFormat="1" ht="14.25">
      <c r="A60" s="237"/>
      <c r="B60" s="237"/>
      <c r="C60" s="237"/>
      <c r="D60" s="237"/>
      <c r="E60" s="254"/>
      <c r="F60" s="254"/>
      <c r="G60" s="254"/>
    </row>
    <row r="61" spans="1:7" s="237" customFormat="1">
      <c r="A61" s="248" t="s">
        <v>809</v>
      </c>
      <c r="B61" s="237" t="s">
        <v>810</v>
      </c>
      <c r="D61" s="249" t="s">
        <v>697</v>
      </c>
      <c r="E61" s="249">
        <v>1</v>
      </c>
      <c r="F61" s="254">
        <v>0</v>
      </c>
      <c r="G61" s="254">
        <f t="shared" si="0"/>
        <v>0</v>
      </c>
    </row>
    <row r="62" spans="1:7" s="237" customFormat="1">
      <c r="A62" s="248"/>
      <c r="D62" s="249"/>
      <c r="E62" s="249"/>
      <c r="F62" s="254"/>
      <c r="G62" s="254"/>
    </row>
    <row r="63" spans="1:7" s="237" customFormat="1">
      <c r="A63" s="248" t="s">
        <v>811</v>
      </c>
      <c r="B63" s="237" t="s">
        <v>812</v>
      </c>
      <c r="D63" s="249" t="s">
        <v>804</v>
      </c>
      <c r="E63" s="249">
        <v>10</v>
      </c>
      <c r="F63" s="254">
        <v>0</v>
      </c>
      <c r="G63" s="254">
        <f t="shared" si="0"/>
        <v>0</v>
      </c>
    </row>
    <row r="64" spans="1:7" s="260" customFormat="1" ht="14.25">
      <c r="A64" s="237"/>
      <c r="B64" s="237"/>
      <c r="C64" s="237"/>
      <c r="D64" s="237"/>
      <c r="E64" s="254"/>
      <c r="F64" s="254"/>
      <c r="G64" s="254"/>
    </row>
    <row r="65" spans="1:7" s="260" customFormat="1" ht="14.25">
      <c r="A65" s="237" t="s">
        <v>813</v>
      </c>
      <c r="B65" s="237" t="s">
        <v>742</v>
      </c>
      <c r="C65" s="237"/>
      <c r="D65" s="249" t="s">
        <v>697</v>
      </c>
      <c r="E65" s="249">
        <v>1</v>
      </c>
      <c r="F65" s="254">
        <v>0</v>
      </c>
      <c r="G65" s="254">
        <f t="shared" si="0"/>
        <v>0</v>
      </c>
    </row>
    <row r="66" spans="1:7" s="260" customFormat="1" ht="14.25">
      <c r="A66" s="237"/>
      <c r="B66" s="237"/>
      <c r="C66" s="237"/>
      <c r="D66" s="237"/>
      <c r="E66" s="254"/>
      <c r="F66" s="254"/>
      <c r="G66" s="254"/>
    </row>
    <row r="67" spans="1:7" s="237" customFormat="1">
      <c r="A67" s="248" t="s">
        <v>814</v>
      </c>
      <c r="B67" s="237" t="s">
        <v>815</v>
      </c>
      <c r="D67" s="249" t="s">
        <v>804</v>
      </c>
      <c r="E67" s="249">
        <v>5</v>
      </c>
      <c r="F67" s="254">
        <v>0</v>
      </c>
      <c r="G67" s="254">
        <f t="shared" si="0"/>
        <v>0</v>
      </c>
    </row>
    <row r="68" spans="1:7" s="237" customFormat="1">
      <c r="A68" s="248"/>
      <c r="D68" s="249"/>
      <c r="E68" s="249"/>
      <c r="F68" s="254"/>
      <c r="G68" s="254"/>
    </row>
    <row r="69" spans="1:7" s="237" customFormat="1">
      <c r="A69" s="248" t="s">
        <v>816</v>
      </c>
      <c r="B69" s="237" t="s">
        <v>817</v>
      </c>
      <c r="D69" s="249" t="s">
        <v>804</v>
      </c>
      <c r="E69" s="249">
        <v>4</v>
      </c>
      <c r="F69" s="254">
        <v>0</v>
      </c>
      <c r="G69" s="254">
        <f t="shared" si="0"/>
        <v>0</v>
      </c>
    </row>
    <row r="70" spans="1:7" s="260" customFormat="1" ht="14.25">
      <c r="A70" s="237"/>
      <c r="B70" s="237"/>
      <c r="C70" s="237"/>
      <c r="D70" s="237"/>
      <c r="E70" s="254"/>
      <c r="F70" s="254"/>
      <c r="G70" s="254"/>
    </row>
    <row r="71" spans="1:7" s="237" customFormat="1">
      <c r="A71" s="248" t="s">
        <v>818</v>
      </c>
      <c r="B71" s="237" t="s">
        <v>819</v>
      </c>
      <c r="D71" s="249" t="s">
        <v>697</v>
      </c>
      <c r="E71" s="249">
        <v>1</v>
      </c>
      <c r="F71" s="254">
        <v>0</v>
      </c>
      <c r="G71" s="254">
        <f t="shared" si="0"/>
        <v>0</v>
      </c>
    </row>
    <row r="72" spans="1:7" s="260" customFormat="1" ht="14.25">
      <c r="A72" s="237"/>
      <c r="B72" s="237"/>
      <c r="C72" s="237"/>
      <c r="D72" s="237"/>
      <c r="E72" s="254"/>
      <c r="F72" s="237"/>
      <c r="G72" s="237"/>
    </row>
    <row r="73" spans="1:7" s="260" customFormat="1" ht="14.25">
      <c r="A73" s="237"/>
      <c r="B73" s="237"/>
      <c r="C73" s="237"/>
      <c r="D73" s="237"/>
      <c r="E73" s="254"/>
      <c r="F73" s="237"/>
      <c r="G73" s="261">
        <f>SUM(G11:G72)</f>
        <v>0</v>
      </c>
    </row>
    <row r="74" spans="1:7" s="260" customFormat="1" ht="14.25">
      <c r="A74" s="262"/>
      <c r="E74" s="263"/>
    </row>
    <row r="75" spans="1:7" s="260" customFormat="1" ht="14.25">
      <c r="A75" s="262"/>
      <c r="E75" s="263"/>
    </row>
    <row r="76" spans="1:7" s="260" customFormat="1" ht="15">
      <c r="A76" s="264" t="s">
        <v>820</v>
      </c>
      <c r="B76" s="265" t="s">
        <v>821</v>
      </c>
      <c r="C76" s="238"/>
      <c r="D76" s="238"/>
      <c r="E76" s="266"/>
    </row>
    <row r="77" spans="1:7" s="260" customFormat="1" ht="15">
      <c r="A77" s="267"/>
      <c r="B77" s="265" t="s">
        <v>822</v>
      </c>
      <c r="C77" s="238"/>
      <c r="D77" s="238"/>
      <c r="E77" s="266"/>
    </row>
    <row r="78" spans="1:7" s="260" customFormat="1" ht="14.25">
      <c r="A78" s="262"/>
      <c r="B78" s="265" t="s">
        <v>823</v>
      </c>
      <c r="C78" s="268"/>
      <c r="D78" s="268"/>
      <c r="E78" s="269"/>
    </row>
    <row r="79" spans="1:7" s="260" customFormat="1" ht="14.25">
      <c r="A79" s="262"/>
      <c r="B79" s="265"/>
      <c r="C79" s="268"/>
      <c r="D79" s="268"/>
      <c r="E79" s="269"/>
    </row>
    <row r="80" spans="1:7" s="260" customFormat="1" ht="14.25">
      <c r="A80" s="262"/>
      <c r="B80" s="265"/>
      <c r="C80" s="268"/>
      <c r="D80" s="268"/>
      <c r="E80" s="269"/>
    </row>
    <row r="81" spans="1:5" s="260" customFormat="1" ht="15">
      <c r="A81" s="262"/>
      <c r="B81" s="245"/>
      <c r="C81" s="238"/>
      <c r="D81" s="238"/>
      <c r="E81" s="266"/>
    </row>
    <row r="82" spans="1:5" s="260" customFormat="1" ht="14.25">
      <c r="A82" s="262"/>
      <c r="E82" s="263"/>
    </row>
    <row r="83" spans="1:5" s="260" customFormat="1" ht="14.25">
      <c r="A83" s="262"/>
      <c r="E83" s="263"/>
    </row>
    <row r="84" spans="1:5" s="260" customFormat="1" ht="14.25">
      <c r="A84" s="262"/>
      <c r="E84" s="263"/>
    </row>
    <row r="85" spans="1:5" s="260" customFormat="1" ht="14.25">
      <c r="A85" s="262"/>
      <c r="E85" s="263"/>
    </row>
    <row r="86" spans="1:5" s="260" customFormat="1" ht="14.25">
      <c r="A86" s="262"/>
      <c r="E86" s="263"/>
    </row>
    <row r="87" spans="1:5" s="260" customFormat="1" ht="14.25">
      <c r="A87" s="262"/>
      <c r="E87" s="263"/>
    </row>
    <row r="88" spans="1:5" s="260" customFormat="1" ht="14.25">
      <c r="A88" s="262"/>
      <c r="E88" s="263"/>
    </row>
    <row r="89" spans="1:5" s="260" customFormat="1" ht="14.25">
      <c r="A89" s="262"/>
      <c r="E89" s="263"/>
    </row>
    <row r="90" spans="1:5" s="260" customFormat="1" ht="14.25">
      <c r="A90" s="262"/>
      <c r="E90" s="263"/>
    </row>
    <row r="91" spans="1:5" s="260" customFormat="1" ht="14.25">
      <c r="A91" s="262"/>
      <c r="E91" s="263"/>
    </row>
    <row r="92" spans="1:5" s="260" customFormat="1" ht="14.25">
      <c r="A92" s="262"/>
      <c r="E92" s="263"/>
    </row>
    <row r="93" spans="1:5" s="260" customFormat="1" ht="14.25">
      <c r="A93" s="262"/>
      <c r="E93" s="263"/>
    </row>
    <row r="94" spans="1:5" s="260" customFormat="1" ht="14.25">
      <c r="A94" s="262"/>
      <c r="E94" s="263"/>
    </row>
    <row r="95" spans="1:5" s="260" customFormat="1" ht="14.25">
      <c r="A95" s="262"/>
      <c r="E95" s="263"/>
    </row>
    <row r="96" spans="1:5" s="260" customFormat="1" ht="14.25">
      <c r="A96" s="262"/>
      <c r="E96" s="263"/>
    </row>
    <row r="97" spans="1:5" s="260" customFormat="1" ht="14.25">
      <c r="A97" s="262"/>
      <c r="E97" s="263"/>
    </row>
    <row r="98" spans="1:5" s="260" customFormat="1" ht="14.25">
      <c r="A98" s="262"/>
      <c r="E98" s="263"/>
    </row>
    <row r="99" spans="1:5" s="260" customFormat="1" ht="14.25">
      <c r="A99" s="262"/>
      <c r="E99" s="263"/>
    </row>
    <row r="100" spans="1:5" s="260" customFormat="1" ht="14.25">
      <c r="A100" s="262"/>
      <c r="E100" s="263"/>
    </row>
    <row r="101" spans="1:5" s="260" customFormat="1" ht="14.25">
      <c r="A101" s="262"/>
      <c r="E101" s="263"/>
    </row>
    <row r="102" spans="1:5" s="260" customFormat="1" ht="14.25">
      <c r="A102" s="262"/>
      <c r="E102" s="263"/>
    </row>
    <row r="103" spans="1:5" s="260" customFormat="1" ht="14.25">
      <c r="A103" s="262"/>
      <c r="E103" s="263"/>
    </row>
    <row r="104" spans="1:5" s="260" customFormat="1" ht="14.25">
      <c r="A104" s="262"/>
      <c r="E104" s="263"/>
    </row>
    <row r="105" spans="1:5" s="260" customFormat="1" ht="14.25">
      <c r="A105" s="262"/>
      <c r="E105" s="263"/>
    </row>
    <row r="106" spans="1:5" s="260" customFormat="1" ht="14.25">
      <c r="A106" s="262"/>
      <c r="E106" s="263"/>
    </row>
    <row r="107" spans="1:5" s="260" customFormat="1" ht="14.25">
      <c r="A107" s="262"/>
      <c r="E107" s="263"/>
    </row>
    <row r="108" spans="1:5" s="260" customFormat="1" ht="14.25">
      <c r="A108" s="262"/>
      <c r="E108" s="263"/>
    </row>
    <row r="109" spans="1:5" s="260" customFormat="1" ht="14.25">
      <c r="A109" s="262"/>
      <c r="E109" s="263"/>
    </row>
    <row r="110" spans="1:5" s="260" customFormat="1" ht="14.25">
      <c r="A110" s="262"/>
      <c r="E110" s="263"/>
    </row>
    <row r="111" spans="1:5" s="260" customFormat="1" ht="14.25">
      <c r="A111" s="262"/>
      <c r="E111" s="263"/>
    </row>
    <row r="112" spans="1:5" s="260" customFormat="1" ht="14.25">
      <c r="A112" s="262"/>
      <c r="E112" s="263"/>
    </row>
    <row r="113" spans="1:5" s="260" customFormat="1" ht="14.25">
      <c r="A113" s="262"/>
      <c r="E113" s="263"/>
    </row>
    <row r="114" spans="1:5" s="260" customFormat="1" ht="14.25">
      <c r="A114" s="262"/>
      <c r="E114" s="263"/>
    </row>
    <row r="115" spans="1:5" s="260" customFormat="1" ht="14.25">
      <c r="A115" s="262"/>
      <c r="E115" s="263"/>
    </row>
    <row r="116" spans="1:5" s="260" customFormat="1" ht="14.25">
      <c r="A116" s="262"/>
      <c r="E116" s="263"/>
    </row>
    <row r="117" spans="1:5" s="260" customFormat="1" ht="14.25">
      <c r="A117" s="262"/>
      <c r="E117" s="263"/>
    </row>
    <row r="118" spans="1:5" s="260" customFormat="1" ht="14.25">
      <c r="A118" s="262"/>
      <c r="E118" s="263"/>
    </row>
    <row r="119" spans="1:5" s="260" customFormat="1" ht="14.25">
      <c r="A119" s="262"/>
      <c r="E119" s="263"/>
    </row>
    <row r="120" spans="1:5" s="260" customFormat="1" ht="14.25">
      <c r="A120" s="262"/>
      <c r="E120" s="263"/>
    </row>
    <row r="121" spans="1:5" s="260" customFormat="1" ht="14.25">
      <c r="A121" s="262"/>
      <c r="E121" s="263"/>
    </row>
    <row r="122" spans="1:5" s="260" customFormat="1" ht="14.25">
      <c r="A122" s="262"/>
      <c r="E122" s="263"/>
    </row>
    <row r="123" spans="1:5" s="260" customFormat="1" ht="14.25">
      <c r="A123" s="262"/>
      <c r="E123" s="263"/>
    </row>
    <row r="124" spans="1:5" s="260" customFormat="1" ht="14.25">
      <c r="A124" s="262"/>
      <c r="E124" s="263"/>
    </row>
    <row r="125" spans="1:5" s="260" customFormat="1" ht="14.25">
      <c r="A125" s="262"/>
      <c r="E125" s="263"/>
    </row>
    <row r="126" spans="1:5" s="260" customFormat="1" ht="14.25">
      <c r="A126" s="262"/>
      <c r="E126" s="263"/>
    </row>
    <row r="127" spans="1:5" s="260" customFormat="1" ht="14.25">
      <c r="A127" s="262"/>
      <c r="E127" s="263"/>
    </row>
    <row r="128" spans="1:5" s="260" customFormat="1" ht="14.25">
      <c r="A128" s="262"/>
      <c r="E128" s="263"/>
    </row>
    <row r="129" spans="1:5" s="260" customFormat="1" ht="14.25">
      <c r="A129" s="262"/>
      <c r="E129" s="263"/>
    </row>
    <row r="130" spans="1:5" s="260" customFormat="1" ht="14.25">
      <c r="A130" s="262"/>
      <c r="E130" s="263"/>
    </row>
    <row r="131" spans="1:5" s="260" customFormat="1" ht="14.25">
      <c r="A131" s="262"/>
      <c r="E131" s="263"/>
    </row>
    <row r="132" spans="1:5" s="260" customFormat="1" ht="14.25">
      <c r="A132" s="262"/>
      <c r="E132" s="263"/>
    </row>
    <row r="133" spans="1:5" s="260" customFormat="1" ht="14.25">
      <c r="A133" s="262"/>
      <c r="E133" s="263"/>
    </row>
    <row r="134" spans="1:5" s="260" customFormat="1" ht="14.25">
      <c r="A134" s="262"/>
      <c r="E134" s="263"/>
    </row>
    <row r="135" spans="1:5" s="260" customFormat="1" ht="14.25">
      <c r="A135" s="262"/>
      <c r="E135" s="263"/>
    </row>
    <row r="136" spans="1:5" s="237" customFormat="1">
      <c r="A136" s="262"/>
      <c r="E136" s="254"/>
    </row>
    <row r="137" spans="1:5" s="237" customFormat="1">
      <c r="A137" s="262"/>
      <c r="E137" s="254"/>
    </row>
    <row r="138" spans="1:5" s="237" customFormat="1">
      <c r="A138" s="262"/>
      <c r="E138" s="254"/>
    </row>
    <row r="139" spans="1:5" s="237" customFormat="1">
      <c r="A139" s="262"/>
      <c r="E139" s="254"/>
    </row>
    <row r="140" spans="1:5" s="237" customFormat="1">
      <c r="A140" s="262"/>
      <c r="E140" s="254"/>
    </row>
    <row r="141" spans="1:5" s="237" customFormat="1">
      <c r="A141" s="262"/>
      <c r="E141" s="254"/>
    </row>
    <row r="142" spans="1:5" s="237" customFormat="1">
      <c r="A142" s="262"/>
      <c r="E142" s="254"/>
    </row>
    <row r="143" spans="1:5" s="237" customFormat="1">
      <c r="A143" s="262"/>
      <c r="E143" s="254"/>
    </row>
    <row r="144" spans="1:5" s="237" customFormat="1">
      <c r="A144" s="262"/>
      <c r="E144" s="254"/>
    </row>
    <row r="145" spans="1:5" s="237" customFormat="1">
      <c r="A145" s="262"/>
      <c r="E145" s="254"/>
    </row>
    <row r="146" spans="1:5" s="237" customFormat="1">
      <c r="A146" s="262"/>
      <c r="E146" s="254"/>
    </row>
    <row r="147" spans="1:5" s="237" customFormat="1">
      <c r="A147" s="262"/>
      <c r="E147" s="254"/>
    </row>
    <row r="148" spans="1:5" s="237" customFormat="1">
      <c r="A148" s="262"/>
      <c r="E148" s="254"/>
    </row>
    <row r="149" spans="1:5" s="237" customFormat="1">
      <c r="A149" s="262"/>
      <c r="E149" s="254"/>
    </row>
    <row r="150" spans="1:5" s="237" customFormat="1">
      <c r="A150" s="262"/>
      <c r="E150" s="254"/>
    </row>
    <row r="151" spans="1:5" s="237" customFormat="1">
      <c r="A151" s="262"/>
      <c r="E151" s="254"/>
    </row>
    <row r="152" spans="1:5" s="237" customFormat="1">
      <c r="A152" s="262"/>
      <c r="E152" s="254"/>
    </row>
    <row r="153" spans="1:5" s="237" customFormat="1">
      <c r="A153" s="262"/>
      <c r="E153" s="254"/>
    </row>
    <row r="154" spans="1:5" s="237" customFormat="1">
      <c r="A154" s="262"/>
      <c r="E154" s="254"/>
    </row>
    <row r="155" spans="1:5" s="237" customFormat="1">
      <c r="A155" s="262"/>
      <c r="E155" s="254"/>
    </row>
    <row r="156" spans="1:5" s="237" customFormat="1">
      <c r="A156" s="262"/>
      <c r="E156" s="254"/>
    </row>
    <row r="157" spans="1:5" s="237" customFormat="1">
      <c r="A157" s="262"/>
      <c r="E157" s="254"/>
    </row>
    <row r="158" spans="1:5" s="237" customFormat="1">
      <c r="A158" s="262"/>
      <c r="E158" s="254"/>
    </row>
    <row r="159" spans="1:5" s="237" customFormat="1">
      <c r="A159" s="262"/>
      <c r="E159" s="254"/>
    </row>
    <row r="160" spans="1:5" s="237" customFormat="1">
      <c r="A160" s="262"/>
      <c r="E160" s="254"/>
    </row>
    <row r="161" spans="1:5" s="237" customFormat="1">
      <c r="A161" s="262"/>
      <c r="E161" s="254"/>
    </row>
    <row r="162" spans="1:5" s="237" customFormat="1">
      <c r="A162" s="262"/>
      <c r="E162" s="254"/>
    </row>
    <row r="163" spans="1:5" s="237" customFormat="1">
      <c r="A163" s="262"/>
      <c r="E163" s="254"/>
    </row>
    <row r="164" spans="1:5" s="237" customFormat="1">
      <c r="A164" s="262"/>
      <c r="E164" s="254"/>
    </row>
    <row r="165" spans="1:5" s="237" customFormat="1">
      <c r="A165" s="262"/>
      <c r="E165" s="254"/>
    </row>
    <row r="166" spans="1:5" s="237" customFormat="1">
      <c r="A166" s="262"/>
      <c r="E166" s="254"/>
    </row>
    <row r="167" spans="1:5" s="237" customFormat="1">
      <c r="A167" s="262"/>
      <c r="E167" s="254"/>
    </row>
    <row r="168" spans="1:5" s="237" customFormat="1">
      <c r="A168" s="262"/>
      <c r="E168" s="254"/>
    </row>
    <row r="169" spans="1:5" s="237" customFormat="1">
      <c r="A169" s="262"/>
      <c r="E169" s="254"/>
    </row>
    <row r="170" spans="1:5" s="237" customFormat="1">
      <c r="A170" s="262"/>
      <c r="E170" s="254"/>
    </row>
    <row r="171" spans="1:5" s="237" customFormat="1">
      <c r="A171" s="262"/>
      <c r="E171" s="254"/>
    </row>
    <row r="172" spans="1:5" s="237" customFormat="1">
      <c r="A172" s="262"/>
      <c r="E172" s="254"/>
    </row>
    <row r="173" spans="1:5" s="237" customFormat="1">
      <c r="A173" s="262"/>
      <c r="E173" s="254"/>
    </row>
    <row r="174" spans="1:5" s="237" customFormat="1">
      <c r="A174" s="262"/>
      <c r="E174" s="254"/>
    </row>
    <row r="175" spans="1:5" s="237" customFormat="1">
      <c r="A175" s="262"/>
      <c r="E175" s="254"/>
    </row>
    <row r="176" spans="1:5" s="237" customFormat="1">
      <c r="A176" s="262"/>
      <c r="E176" s="254"/>
    </row>
    <row r="177" spans="1:5" s="237" customFormat="1">
      <c r="A177" s="262"/>
      <c r="E177" s="254"/>
    </row>
    <row r="178" spans="1:5" s="237" customFormat="1">
      <c r="A178" s="262"/>
      <c r="E178" s="254"/>
    </row>
    <row r="179" spans="1:5" s="237" customFormat="1">
      <c r="A179" s="262"/>
      <c r="E179" s="254"/>
    </row>
    <row r="180" spans="1:5" s="237" customFormat="1">
      <c r="A180" s="262"/>
      <c r="E180" s="254"/>
    </row>
    <row r="181" spans="1:5" s="237" customFormat="1">
      <c r="A181" s="262"/>
      <c r="E181" s="254"/>
    </row>
    <row r="182" spans="1:5" s="237" customFormat="1">
      <c r="A182" s="262"/>
      <c r="E182" s="254"/>
    </row>
    <row r="183" spans="1:5" s="237" customFormat="1">
      <c r="A183" s="262"/>
      <c r="E183" s="254"/>
    </row>
    <row r="184" spans="1:5" s="237" customFormat="1">
      <c r="A184" s="262"/>
      <c r="E184" s="254"/>
    </row>
    <row r="185" spans="1:5" s="237" customFormat="1">
      <c r="A185" s="262"/>
      <c r="E185" s="254"/>
    </row>
    <row r="186" spans="1:5" s="237" customFormat="1">
      <c r="A186" s="262"/>
      <c r="E186" s="254"/>
    </row>
    <row r="187" spans="1:5" s="237" customFormat="1">
      <c r="A187" s="262"/>
      <c r="E187" s="254"/>
    </row>
    <row r="188" spans="1:5" s="237" customFormat="1">
      <c r="A188" s="262"/>
      <c r="E188" s="254"/>
    </row>
    <row r="189" spans="1:5" s="237" customFormat="1">
      <c r="A189" s="262"/>
      <c r="E189" s="254"/>
    </row>
    <row r="190" spans="1:5" s="237" customFormat="1">
      <c r="A190" s="262"/>
      <c r="E190" s="254"/>
    </row>
    <row r="191" spans="1:5" s="237" customFormat="1">
      <c r="A191" s="262"/>
      <c r="E191" s="254"/>
    </row>
    <row r="192" spans="1:5" s="237" customFormat="1">
      <c r="A192" s="262"/>
      <c r="E192" s="254"/>
    </row>
    <row r="193" spans="1:5" s="237" customFormat="1">
      <c r="A193" s="262"/>
      <c r="E193" s="254"/>
    </row>
    <row r="194" spans="1:5" s="237" customFormat="1">
      <c r="A194" s="262"/>
      <c r="E194" s="254"/>
    </row>
    <row r="195" spans="1:5" s="237" customFormat="1">
      <c r="A195" s="262"/>
      <c r="E195" s="254"/>
    </row>
    <row r="196" spans="1:5" s="237" customFormat="1">
      <c r="A196" s="262"/>
      <c r="E196" s="254"/>
    </row>
    <row r="197" spans="1:5" s="237" customFormat="1">
      <c r="A197" s="262"/>
      <c r="E197" s="254"/>
    </row>
    <row r="198" spans="1:5" s="237" customFormat="1">
      <c r="A198" s="262"/>
      <c r="E198" s="254"/>
    </row>
    <row r="199" spans="1:5" s="237" customFormat="1">
      <c r="A199" s="262"/>
      <c r="E199" s="254"/>
    </row>
    <row r="200" spans="1:5" s="237" customFormat="1">
      <c r="A200" s="262"/>
      <c r="E200" s="254"/>
    </row>
    <row r="201" spans="1:5" s="237" customFormat="1">
      <c r="A201" s="262"/>
      <c r="E201" s="254"/>
    </row>
    <row r="202" spans="1:5" s="237" customFormat="1">
      <c r="A202" s="262"/>
      <c r="E202" s="254"/>
    </row>
    <row r="203" spans="1:5" s="237" customFormat="1">
      <c r="A203" s="262"/>
      <c r="E203" s="254"/>
    </row>
    <row r="204" spans="1:5" s="237" customFormat="1">
      <c r="A204" s="262"/>
      <c r="E204" s="254"/>
    </row>
    <row r="205" spans="1:5" s="237" customFormat="1">
      <c r="A205" s="262"/>
      <c r="E205" s="254"/>
    </row>
    <row r="206" spans="1:5" s="237" customFormat="1">
      <c r="A206" s="262"/>
      <c r="E206" s="254"/>
    </row>
    <row r="207" spans="1:5" s="237" customFormat="1">
      <c r="A207" s="262"/>
      <c r="E207" s="254"/>
    </row>
    <row r="208" spans="1:5" s="237" customFormat="1">
      <c r="A208" s="262"/>
      <c r="E208" s="254"/>
    </row>
    <row r="209" spans="1:5" s="237" customFormat="1">
      <c r="A209" s="262"/>
      <c r="E209" s="254"/>
    </row>
    <row r="210" spans="1:5" s="237" customFormat="1">
      <c r="A210" s="262"/>
      <c r="E210" s="254"/>
    </row>
    <row r="211" spans="1:5" s="237" customFormat="1">
      <c r="A211" s="262"/>
      <c r="E211" s="254"/>
    </row>
    <row r="212" spans="1:5" s="237" customFormat="1">
      <c r="A212" s="262"/>
      <c r="E212" s="254"/>
    </row>
    <row r="213" spans="1:5" s="237" customFormat="1">
      <c r="A213" s="262"/>
      <c r="E213" s="254"/>
    </row>
    <row r="214" spans="1:5" s="237" customFormat="1">
      <c r="A214" s="262"/>
      <c r="E214" s="254"/>
    </row>
    <row r="215" spans="1:5" s="237" customFormat="1">
      <c r="A215" s="262"/>
      <c r="E215" s="254"/>
    </row>
    <row r="216" spans="1:5" s="237" customFormat="1">
      <c r="A216" s="262"/>
      <c r="E216" s="254"/>
    </row>
    <row r="217" spans="1:5" s="237" customFormat="1">
      <c r="A217" s="262"/>
      <c r="E217" s="254"/>
    </row>
    <row r="218" spans="1:5" s="237" customFormat="1">
      <c r="A218" s="262"/>
      <c r="E218" s="254"/>
    </row>
    <row r="219" spans="1:5" s="237" customFormat="1">
      <c r="A219" s="262"/>
      <c r="E219" s="254"/>
    </row>
    <row r="220" spans="1:5" s="237" customFormat="1">
      <c r="A220" s="262"/>
      <c r="E220" s="254"/>
    </row>
    <row r="221" spans="1:5" s="237" customFormat="1">
      <c r="A221" s="262"/>
      <c r="E221" s="254"/>
    </row>
    <row r="222" spans="1:5" s="237" customFormat="1">
      <c r="A222" s="262"/>
      <c r="E222" s="254"/>
    </row>
    <row r="223" spans="1:5" s="237" customFormat="1">
      <c r="A223" s="262"/>
      <c r="E223" s="254"/>
    </row>
    <row r="224" spans="1:5" s="237" customFormat="1">
      <c r="A224" s="262"/>
      <c r="E224" s="254"/>
    </row>
    <row r="225" spans="1:5" s="237" customFormat="1">
      <c r="A225" s="262"/>
      <c r="E225" s="254"/>
    </row>
    <row r="226" spans="1:5" s="237" customFormat="1">
      <c r="A226" s="262"/>
      <c r="E226" s="254"/>
    </row>
    <row r="227" spans="1:5" s="237" customFormat="1">
      <c r="A227" s="262"/>
      <c r="E227" s="254"/>
    </row>
    <row r="228" spans="1:5" s="237" customFormat="1">
      <c r="A228" s="262"/>
      <c r="E228" s="254"/>
    </row>
    <row r="229" spans="1:5" s="237" customFormat="1">
      <c r="A229" s="262"/>
      <c r="E229" s="254"/>
    </row>
    <row r="230" spans="1:5" s="237" customFormat="1">
      <c r="A230" s="262"/>
      <c r="E230" s="254"/>
    </row>
    <row r="231" spans="1:5" s="237" customFormat="1">
      <c r="A231" s="262"/>
      <c r="E231" s="254"/>
    </row>
    <row r="232" spans="1:5" s="237" customFormat="1">
      <c r="A232" s="262"/>
      <c r="E232" s="254"/>
    </row>
    <row r="233" spans="1:5" s="237" customFormat="1">
      <c r="A233" s="262"/>
      <c r="E233" s="254"/>
    </row>
    <row r="234" spans="1:5" s="237" customFormat="1">
      <c r="A234" s="262"/>
      <c r="E234" s="254"/>
    </row>
    <row r="235" spans="1:5" s="237" customFormat="1">
      <c r="A235" s="262"/>
      <c r="E235" s="254"/>
    </row>
    <row r="236" spans="1:5" s="237" customFormat="1">
      <c r="A236" s="262"/>
      <c r="E236" s="254"/>
    </row>
    <row r="237" spans="1:5" s="237" customFormat="1">
      <c r="A237" s="262"/>
      <c r="E237" s="254"/>
    </row>
    <row r="238" spans="1:5" s="237" customFormat="1">
      <c r="A238" s="262"/>
      <c r="E238" s="254"/>
    </row>
    <row r="239" spans="1:5" s="237" customFormat="1">
      <c r="A239" s="262"/>
      <c r="E239" s="254"/>
    </row>
    <row r="240" spans="1:5" s="237" customFormat="1">
      <c r="A240" s="262"/>
      <c r="E240" s="254"/>
    </row>
    <row r="241" spans="1:5" s="237" customFormat="1">
      <c r="A241" s="262"/>
      <c r="E241" s="254"/>
    </row>
    <row r="242" spans="1:5" s="237" customFormat="1">
      <c r="A242" s="262"/>
      <c r="E242" s="254"/>
    </row>
    <row r="243" spans="1:5" s="237" customFormat="1">
      <c r="A243" s="262"/>
      <c r="E243" s="254"/>
    </row>
    <row r="244" spans="1:5" s="237" customFormat="1">
      <c r="A244" s="262"/>
      <c r="E244" s="254"/>
    </row>
    <row r="245" spans="1:5" s="237" customFormat="1">
      <c r="A245" s="262"/>
      <c r="E245" s="254"/>
    </row>
    <row r="246" spans="1:5" s="237" customFormat="1">
      <c r="A246" s="262"/>
      <c r="E246" s="254"/>
    </row>
    <row r="247" spans="1:5" s="237" customFormat="1">
      <c r="A247" s="262"/>
      <c r="E247" s="254"/>
    </row>
    <row r="248" spans="1:5" s="237" customFormat="1">
      <c r="A248" s="262"/>
      <c r="E248" s="254"/>
    </row>
    <row r="249" spans="1:5" s="237" customFormat="1">
      <c r="A249" s="262"/>
      <c r="E249" s="254"/>
    </row>
    <row r="250" spans="1:5" s="237" customFormat="1">
      <c r="A250" s="262"/>
      <c r="E250" s="254"/>
    </row>
    <row r="251" spans="1:5" s="237" customFormat="1">
      <c r="A251" s="262"/>
      <c r="E251" s="254"/>
    </row>
    <row r="252" spans="1:5" s="237" customFormat="1">
      <c r="A252" s="262"/>
      <c r="E252" s="254"/>
    </row>
    <row r="253" spans="1:5" s="237" customFormat="1">
      <c r="A253" s="262"/>
      <c r="E253" s="254"/>
    </row>
    <row r="254" spans="1:5" s="237" customFormat="1">
      <c r="A254" s="262"/>
      <c r="E254" s="254"/>
    </row>
    <row r="255" spans="1:5" s="237" customFormat="1">
      <c r="A255" s="262"/>
      <c r="E255" s="254"/>
    </row>
    <row r="256" spans="1:5" s="237" customFormat="1">
      <c r="A256" s="262"/>
      <c r="E256" s="254"/>
    </row>
    <row r="257" spans="1:5" s="237" customFormat="1">
      <c r="A257" s="262"/>
      <c r="E257" s="254"/>
    </row>
    <row r="258" spans="1:5" s="237" customFormat="1">
      <c r="A258" s="262"/>
      <c r="E258" s="254"/>
    </row>
    <row r="259" spans="1:5" s="237" customFormat="1">
      <c r="A259" s="262"/>
      <c r="E259" s="254"/>
    </row>
    <row r="260" spans="1:5" s="237" customFormat="1">
      <c r="A260" s="262"/>
      <c r="E260" s="254"/>
    </row>
    <row r="261" spans="1:5" s="237" customFormat="1">
      <c r="A261" s="262"/>
      <c r="E261" s="254"/>
    </row>
    <row r="262" spans="1:5" s="237" customFormat="1">
      <c r="A262" s="262"/>
      <c r="E262" s="254"/>
    </row>
    <row r="263" spans="1:5" s="237" customFormat="1">
      <c r="A263" s="262"/>
      <c r="E263" s="254"/>
    </row>
    <row r="264" spans="1:5" s="237" customFormat="1">
      <c r="A264" s="262"/>
      <c r="E264" s="254"/>
    </row>
    <row r="265" spans="1:5" s="237" customFormat="1">
      <c r="A265" s="262"/>
      <c r="E265" s="254"/>
    </row>
    <row r="266" spans="1:5" s="237" customFormat="1">
      <c r="A266" s="262"/>
      <c r="E266" s="254"/>
    </row>
    <row r="267" spans="1:5" s="237" customFormat="1">
      <c r="A267" s="262"/>
      <c r="E267" s="254"/>
    </row>
    <row r="268" spans="1:5" s="237" customFormat="1">
      <c r="A268" s="262"/>
      <c r="E268" s="254"/>
    </row>
    <row r="269" spans="1:5" s="237" customFormat="1">
      <c r="A269" s="262"/>
      <c r="E269" s="254"/>
    </row>
    <row r="270" spans="1:5" s="237" customFormat="1">
      <c r="A270" s="262"/>
      <c r="E270" s="254"/>
    </row>
    <row r="271" spans="1:5" s="237" customFormat="1">
      <c r="A271" s="262"/>
      <c r="E271" s="254"/>
    </row>
    <row r="272" spans="1:5" s="237" customFormat="1">
      <c r="A272" s="262"/>
      <c r="E272" s="254"/>
    </row>
    <row r="273" spans="1:5" s="237" customFormat="1">
      <c r="A273" s="262"/>
      <c r="E273" s="254"/>
    </row>
    <row r="274" spans="1:5" s="237" customFormat="1">
      <c r="A274" s="262"/>
      <c r="E274" s="254"/>
    </row>
    <row r="275" spans="1:5" s="237" customFormat="1">
      <c r="A275" s="262"/>
      <c r="E275" s="254"/>
    </row>
    <row r="276" spans="1:5" s="237" customFormat="1">
      <c r="A276" s="262"/>
      <c r="E276" s="254"/>
    </row>
    <row r="277" spans="1:5" s="237" customFormat="1">
      <c r="A277" s="262"/>
      <c r="E277" s="254"/>
    </row>
    <row r="278" spans="1:5" s="237" customFormat="1">
      <c r="A278" s="262"/>
      <c r="E278" s="254"/>
    </row>
    <row r="279" spans="1:5" s="237" customFormat="1">
      <c r="A279" s="262"/>
      <c r="E279" s="254"/>
    </row>
    <row r="280" spans="1:5" s="237" customFormat="1">
      <c r="A280" s="262"/>
      <c r="E280" s="254"/>
    </row>
    <row r="281" spans="1:5" s="237" customFormat="1">
      <c r="A281" s="262"/>
      <c r="E281" s="254"/>
    </row>
    <row r="282" spans="1:5" s="237" customFormat="1">
      <c r="A282" s="262"/>
      <c r="E282" s="254"/>
    </row>
    <row r="283" spans="1:5" s="237" customFormat="1">
      <c r="A283" s="262"/>
      <c r="E283" s="254"/>
    </row>
    <row r="284" spans="1:5" s="237" customFormat="1">
      <c r="A284" s="262"/>
      <c r="E284" s="254"/>
    </row>
    <row r="285" spans="1:5" s="237" customFormat="1">
      <c r="A285" s="262"/>
      <c r="E285" s="254"/>
    </row>
    <row r="286" spans="1:5" s="237" customFormat="1">
      <c r="A286" s="262"/>
      <c r="E286" s="254"/>
    </row>
    <row r="287" spans="1:5" s="237" customFormat="1">
      <c r="A287" s="262"/>
      <c r="E287" s="254"/>
    </row>
    <row r="288" spans="1:5" s="237" customFormat="1">
      <c r="A288" s="262"/>
      <c r="E288" s="254"/>
    </row>
    <row r="289" spans="1:5" s="237" customFormat="1">
      <c r="A289" s="262"/>
      <c r="E289" s="254"/>
    </row>
    <row r="290" spans="1:5" s="237" customFormat="1">
      <c r="A290" s="262"/>
      <c r="E290" s="254"/>
    </row>
    <row r="291" spans="1:5" s="237" customFormat="1">
      <c r="A291" s="262"/>
      <c r="E291" s="254"/>
    </row>
    <row r="292" spans="1:5" s="237" customFormat="1">
      <c r="A292" s="262"/>
      <c r="E292" s="254"/>
    </row>
    <row r="293" spans="1:5" s="237" customFormat="1">
      <c r="A293" s="262"/>
      <c r="E293" s="254"/>
    </row>
    <row r="294" spans="1:5" s="237" customFormat="1">
      <c r="A294" s="262"/>
      <c r="E294" s="254"/>
    </row>
    <row r="295" spans="1:5" s="237" customFormat="1">
      <c r="A295" s="262"/>
      <c r="E295" s="254"/>
    </row>
    <row r="296" spans="1:5" s="237" customFormat="1">
      <c r="A296" s="262"/>
      <c r="E296" s="254"/>
    </row>
    <row r="297" spans="1:5" s="237" customFormat="1">
      <c r="A297" s="262"/>
      <c r="E297" s="254"/>
    </row>
    <row r="298" spans="1:5" s="237" customFormat="1">
      <c r="A298" s="262"/>
      <c r="E298" s="254"/>
    </row>
    <row r="299" spans="1:5" s="237" customFormat="1">
      <c r="A299" s="262"/>
      <c r="E299" s="254"/>
    </row>
    <row r="300" spans="1:5" s="237" customFormat="1">
      <c r="A300" s="262"/>
      <c r="E300" s="254"/>
    </row>
    <row r="301" spans="1:5" s="237" customFormat="1">
      <c r="A301" s="262"/>
      <c r="E301" s="254"/>
    </row>
    <row r="302" spans="1:5" s="237" customFormat="1">
      <c r="A302" s="262"/>
      <c r="E302" s="254"/>
    </row>
    <row r="303" spans="1:5" s="237" customFormat="1">
      <c r="A303" s="262"/>
      <c r="E303" s="254"/>
    </row>
    <row r="304" spans="1:5" s="237" customFormat="1">
      <c r="A304" s="262"/>
      <c r="E304" s="254"/>
    </row>
    <row r="305" spans="1:5" s="237" customFormat="1">
      <c r="A305" s="262"/>
      <c r="E305" s="254"/>
    </row>
    <row r="306" spans="1:5" s="237" customFormat="1">
      <c r="A306" s="262"/>
      <c r="E306" s="254"/>
    </row>
    <row r="307" spans="1:5" s="237" customFormat="1">
      <c r="A307" s="262"/>
      <c r="E307" s="254"/>
    </row>
    <row r="308" spans="1:5" s="237" customFormat="1">
      <c r="A308" s="262"/>
      <c r="E308" s="254"/>
    </row>
    <row r="309" spans="1:5" s="237" customFormat="1">
      <c r="A309" s="262"/>
      <c r="E309" s="254"/>
    </row>
    <row r="310" spans="1:5" s="237" customFormat="1">
      <c r="A310" s="262"/>
      <c r="E310" s="254"/>
    </row>
    <row r="311" spans="1:5" s="237" customFormat="1">
      <c r="A311" s="262"/>
      <c r="E311" s="254"/>
    </row>
    <row r="312" spans="1:5" s="237" customFormat="1">
      <c r="A312" s="262"/>
      <c r="E312" s="254"/>
    </row>
    <row r="313" spans="1:5" s="237" customFormat="1">
      <c r="A313" s="262"/>
      <c r="E313" s="254"/>
    </row>
    <row r="314" spans="1:5" s="237" customFormat="1">
      <c r="A314" s="262"/>
      <c r="E314" s="254"/>
    </row>
    <row r="315" spans="1:5" s="237" customFormat="1">
      <c r="A315" s="262"/>
      <c r="E315" s="254"/>
    </row>
    <row r="316" spans="1:5" s="237" customFormat="1">
      <c r="A316" s="262"/>
      <c r="E316" s="254"/>
    </row>
    <row r="317" spans="1:5" s="237" customFormat="1">
      <c r="A317" s="262"/>
      <c r="E317" s="254"/>
    </row>
    <row r="318" spans="1:5" s="237" customFormat="1">
      <c r="A318" s="262"/>
      <c r="E318" s="254"/>
    </row>
    <row r="319" spans="1:5" s="237" customFormat="1">
      <c r="A319" s="262"/>
      <c r="E319" s="254"/>
    </row>
    <row r="320" spans="1:5" s="237" customFormat="1">
      <c r="A320" s="262"/>
      <c r="E320" s="254"/>
    </row>
    <row r="321" spans="1:5" s="237" customFormat="1">
      <c r="A321" s="262"/>
      <c r="E321" s="254"/>
    </row>
    <row r="322" spans="1:5" s="237" customFormat="1">
      <c r="A322" s="262"/>
      <c r="E322" s="254"/>
    </row>
    <row r="323" spans="1:5" s="237" customFormat="1">
      <c r="A323" s="262"/>
      <c r="E323" s="254"/>
    </row>
    <row r="324" spans="1:5" s="237" customFormat="1">
      <c r="A324" s="262"/>
      <c r="E324" s="254"/>
    </row>
    <row r="325" spans="1:5" s="237" customFormat="1">
      <c r="A325" s="262"/>
      <c r="E325" s="254"/>
    </row>
    <row r="326" spans="1:5" s="237" customFormat="1">
      <c r="A326" s="262"/>
      <c r="E326" s="254"/>
    </row>
    <row r="327" spans="1:5" s="237" customFormat="1">
      <c r="A327" s="262"/>
      <c r="E327" s="254"/>
    </row>
    <row r="328" spans="1:5" s="237" customFormat="1">
      <c r="A328" s="262"/>
      <c r="E328" s="254"/>
    </row>
    <row r="329" spans="1:5" s="237" customFormat="1">
      <c r="A329" s="262"/>
      <c r="E329" s="254"/>
    </row>
    <row r="330" spans="1:5" s="237" customFormat="1">
      <c r="A330" s="262"/>
      <c r="E330" s="254"/>
    </row>
    <row r="331" spans="1:5" s="237" customFormat="1">
      <c r="A331" s="262"/>
      <c r="E331" s="254"/>
    </row>
    <row r="332" spans="1:5" s="237" customFormat="1">
      <c r="A332" s="262"/>
      <c r="E332" s="254"/>
    </row>
    <row r="333" spans="1:5" s="237" customFormat="1">
      <c r="A333" s="262"/>
      <c r="E333" s="254"/>
    </row>
    <row r="334" spans="1:5" s="237" customFormat="1">
      <c r="A334" s="262"/>
      <c r="E334" s="254"/>
    </row>
    <row r="335" spans="1:5" s="237" customFormat="1">
      <c r="A335" s="262"/>
      <c r="E335" s="254"/>
    </row>
    <row r="336" spans="1:5" s="237" customFormat="1">
      <c r="A336" s="262"/>
      <c r="E336" s="254"/>
    </row>
    <row r="337" spans="1:5" s="237" customFormat="1">
      <c r="A337" s="262"/>
      <c r="E337" s="254"/>
    </row>
    <row r="338" spans="1:5" s="237" customFormat="1">
      <c r="A338" s="262"/>
      <c r="E338" s="254"/>
    </row>
    <row r="339" spans="1:5" s="237" customFormat="1">
      <c r="A339" s="262"/>
      <c r="E339" s="254"/>
    </row>
    <row r="340" spans="1:5" s="237" customFormat="1">
      <c r="A340" s="262"/>
      <c r="E340" s="254"/>
    </row>
    <row r="341" spans="1:5" s="237" customFormat="1">
      <c r="A341" s="262"/>
      <c r="E341" s="254"/>
    </row>
    <row r="342" spans="1:5" s="237" customFormat="1">
      <c r="A342" s="262"/>
      <c r="E342" s="254"/>
    </row>
    <row r="343" spans="1:5" s="237" customFormat="1">
      <c r="A343" s="262"/>
      <c r="E343" s="254"/>
    </row>
    <row r="344" spans="1:5" s="237" customFormat="1">
      <c r="A344" s="262"/>
      <c r="E344" s="254"/>
    </row>
    <row r="345" spans="1:5" s="237" customFormat="1">
      <c r="A345" s="262"/>
      <c r="E345" s="254"/>
    </row>
    <row r="346" spans="1:5" s="237" customFormat="1">
      <c r="A346" s="262"/>
      <c r="E346" s="254"/>
    </row>
    <row r="347" spans="1:5" s="237" customFormat="1">
      <c r="A347" s="262"/>
      <c r="E347" s="254"/>
    </row>
    <row r="348" spans="1:5" s="237" customFormat="1">
      <c r="A348" s="262"/>
      <c r="E348" s="254"/>
    </row>
    <row r="349" spans="1:5" s="237" customFormat="1">
      <c r="A349" s="262"/>
      <c r="E349" s="254"/>
    </row>
    <row r="350" spans="1:5" s="237" customFormat="1">
      <c r="A350" s="262"/>
      <c r="E350" s="254"/>
    </row>
    <row r="351" spans="1:5" s="237" customFormat="1">
      <c r="A351" s="262"/>
      <c r="E351" s="254"/>
    </row>
    <row r="352" spans="1:5" s="237" customFormat="1">
      <c r="A352" s="262"/>
      <c r="E352" s="254"/>
    </row>
    <row r="353" spans="1:5" s="237" customFormat="1">
      <c r="A353" s="262"/>
      <c r="E353" s="254"/>
    </row>
    <row r="354" spans="1:5" s="237" customFormat="1">
      <c r="A354" s="262"/>
      <c r="E354" s="254"/>
    </row>
    <row r="355" spans="1:5" s="237" customFormat="1">
      <c r="A355" s="262"/>
      <c r="E355" s="254"/>
    </row>
    <row r="356" spans="1:5" s="237" customFormat="1">
      <c r="A356" s="262"/>
      <c r="E356" s="254"/>
    </row>
    <row r="357" spans="1:5" s="237" customFormat="1">
      <c r="A357" s="262"/>
      <c r="E357" s="254"/>
    </row>
    <row r="358" spans="1:5" s="237" customFormat="1">
      <c r="A358" s="262"/>
      <c r="E358" s="254"/>
    </row>
    <row r="359" spans="1:5" s="237" customFormat="1">
      <c r="A359" s="262"/>
      <c r="E359" s="254"/>
    </row>
    <row r="360" spans="1:5" s="237" customFormat="1">
      <c r="A360" s="262"/>
      <c r="E360" s="254"/>
    </row>
    <row r="361" spans="1:5" s="237" customFormat="1">
      <c r="A361" s="262"/>
      <c r="E361" s="254"/>
    </row>
    <row r="362" spans="1:5" s="237" customFormat="1">
      <c r="A362" s="262"/>
      <c r="E362" s="254"/>
    </row>
    <row r="363" spans="1:5" s="237" customFormat="1">
      <c r="A363" s="262"/>
      <c r="E363" s="254"/>
    </row>
    <row r="364" spans="1:5" s="237" customFormat="1">
      <c r="A364" s="262"/>
      <c r="E364" s="254"/>
    </row>
    <row r="365" spans="1:5" s="237" customFormat="1">
      <c r="A365" s="262"/>
      <c r="E365" s="254"/>
    </row>
    <row r="366" spans="1:5" s="237" customFormat="1">
      <c r="A366" s="262"/>
      <c r="E366" s="254"/>
    </row>
    <row r="367" spans="1:5" s="237" customFormat="1">
      <c r="A367" s="262"/>
      <c r="E367" s="254"/>
    </row>
    <row r="368" spans="1:5" s="237" customFormat="1">
      <c r="A368" s="262"/>
      <c r="E368" s="254"/>
    </row>
    <row r="369" spans="1:5" s="237" customFormat="1">
      <c r="A369" s="262"/>
      <c r="E369" s="254"/>
    </row>
    <row r="370" spans="1:5" s="237" customFormat="1">
      <c r="A370" s="262"/>
      <c r="E370" s="254"/>
    </row>
    <row r="371" spans="1:5" s="237" customFormat="1">
      <c r="A371" s="262"/>
      <c r="E371" s="254"/>
    </row>
    <row r="372" spans="1:5" s="237" customFormat="1">
      <c r="A372" s="262"/>
      <c r="E372" s="254"/>
    </row>
    <row r="373" spans="1:5" s="237" customFormat="1">
      <c r="A373" s="262"/>
      <c r="E373" s="254"/>
    </row>
    <row r="374" spans="1:5" s="237" customFormat="1">
      <c r="A374" s="262"/>
      <c r="E374" s="254"/>
    </row>
    <row r="375" spans="1:5" s="237" customFormat="1">
      <c r="A375" s="262"/>
      <c r="E375" s="254"/>
    </row>
    <row r="376" spans="1:5" s="237" customFormat="1">
      <c r="A376" s="262"/>
      <c r="E376" s="254"/>
    </row>
    <row r="377" spans="1:5" s="237" customFormat="1">
      <c r="A377" s="262"/>
      <c r="E377" s="254"/>
    </row>
    <row r="378" spans="1:5" s="237" customFormat="1">
      <c r="A378" s="262"/>
      <c r="E378" s="254"/>
    </row>
    <row r="379" spans="1:5" s="237" customFormat="1">
      <c r="A379" s="262"/>
      <c r="E379" s="254"/>
    </row>
    <row r="380" spans="1:5" s="237" customFormat="1">
      <c r="A380" s="262"/>
      <c r="E380" s="254"/>
    </row>
    <row r="381" spans="1:5" s="237" customFormat="1">
      <c r="A381" s="262"/>
      <c r="E381" s="254"/>
    </row>
    <row r="382" spans="1:5" s="237" customFormat="1">
      <c r="A382" s="262"/>
      <c r="E382" s="254"/>
    </row>
    <row r="383" spans="1:5" s="237" customFormat="1">
      <c r="A383" s="262"/>
      <c r="E383" s="254"/>
    </row>
    <row r="384" spans="1:5" s="237" customFormat="1">
      <c r="A384" s="262"/>
      <c r="E384" s="254"/>
    </row>
    <row r="385" spans="1:5" s="237" customFormat="1">
      <c r="A385" s="262"/>
      <c r="E385" s="254"/>
    </row>
    <row r="386" spans="1:5" s="237" customFormat="1">
      <c r="A386" s="262"/>
      <c r="E386" s="254"/>
    </row>
    <row r="387" spans="1:5" s="237" customFormat="1">
      <c r="A387" s="262"/>
      <c r="E387" s="254"/>
    </row>
    <row r="388" spans="1:5" s="237" customFormat="1">
      <c r="A388" s="262"/>
      <c r="E388" s="254"/>
    </row>
    <row r="389" spans="1:5" s="237" customFormat="1">
      <c r="A389" s="262"/>
      <c r="E389" s="254"/>
    </row>
    <row r="390" spans="1:5" s="237" customFormat="1">
      <c r="A390" s="262"/>
      <c r="E390" s="254"/>
    </row>
    <row r="391" spans="1:5" s="237" customFormat="1">
      <c r="A391" s="262"/>
      <c r="E391" s="254"/>
    </row>
    <row r="392" spans="1:5" s="237" customFormat="1">
      <c r="A392" s="262"/>
      <c r="E392" s="254"/>
    </row>
    <row r="393" spans="1:5" s="237" customFormat="1">
      <c r="A393" s="262"/>
      <c r="E393" s="254"/>
    </row>
    <row r="394" spans="1:5" s="237" customFormat="1">
      <c r="A394" s="262"/>
      <c r="E394" s="254"/>
    </row>
    <row r="395" spans="1:5" s="237" customFormat="1">
      <c r="A395" s="262"/>
      <c r="E395" s="254"/>
    </row>
    <row r="396" spans="1:5" s="237" customFormat="1">
      <c r="A396" s="262"/>
      <c r="E396" s="254"/>
    </row>
    <row r="397" spans="1:5" s="237" customFormat="1">
      <c r="A397" s="262"/>
      <c r="E397" s="254"/>
    </row>
    <row r="398" spans="1:5" s="237" customFormat="1">
      <c r="A398" s="262"/>
      <c r="E398" s="254"/>
    </row>
    <row r="399" spans="1:5" s="237" customFormat="1">
      <c r="A399" s="262"/>
      <c r="E399" s="254"/>
    </row>
    <row r="400" spans="1:5" s="237" customFormat="1">
      <c r="A400" s="262"/>
      <c r="E400" s="254"/>
    </row>
    <row r="401" spans="1:5" s="237" customFormat="1">
      <c r="A401" s="262"/>
      <c r="E401" s="254"/>
    </row>
    <row r="402" spans="1:5" s="237" customFormat="1">
      <c r="A402" s="262"/>
      <c r="E402" s="254"/>
    </row>
    <row r="403" spans="1:5" s="237" customFormat="1">
      <c r="A403" s="262"/>
      <c r="E403" s="254"/>
    </row>
    <row r="404" spans="1:5" s="237" customFormat="1">
      <c r="A404" s="262"/>
      <c r="E404" s="254"/>
    </row>
    <row r="405" spans="1:5" s="237" customFormat="1">
      <c r="A405" s="262"/>
      <c r="E405" s="254"/>
    </row>
    <row r="406" spans="1:5" s="237" customFormat="1">
      <c r="A406" s="262"/>
      <c r="E406" s="254"/>
    </row>
    <row r="407" spans="1:5" s="237" customFormat="1">
      <c r="A407" s="262"/>
      <c r="E407" s="254"/>
    </row>
    <row r="408" spans="1:5" s="237" customFormat="1">
      <c r="A408" s="262"/>
      <c r="E408" s="254"/>
    </row>
    <row r="409" spans="1:5" s="237" customFormat="1">
      <c r="A409" s="262"/>
      <c r="E409" s="254"/>
    </row>
    <row r="410" spans="1:5" s="237" customFormat="1">
      <c r="A410" s="262"/>
      <c r="E410" s="254"/>
    </row>
    <row r="411" spans="1:5" s="237" customFormat="1">
      <c r="A411" s="262"/>
      <c r="E411" s="254"/>
    </row>
    <row r="412" spans="1:5" s="237" customFormat="1">
      <c r="A412" s="262"/>
      <c r="E412" s="254"/>
    </row>
    <row r="413" spans="1:5" s="237" customFormat="1">
      <c r="A413" s="262"/>
      <c r="E413" s="254"/>
    </row>
    <row r="414" spans="1:5" s="237" customFormat="1">
      <c r="A414" s="262"/>
      <c r="E414" s="254"/>
    </row>
    <row r="415" spans="1:5" s="237" customFormat="1">
      <c r="A415" s="262"/>
      <c r="E415" s="254"/>
    </row>
    <row r="416" spans="1:5" s="237" customFormat="1">
      <c r="A416" s="262"/>
      <c r="E416" s="254"/>
    </row>
    <row r="417" spans="1:5" s="237" customFormat="1">
      <c r="A417" s="262"/>
      <c r="E417" s="254"/>
    </row>
    <row r="418" spans="1:5" s="237" customFormat="1">
      <c r="A418" s="262"/>
      <c r="E418" s="254"/>
    </row>
    <row r="419" spans="1:5" s="237" customFormat="1">
      <c r="A419" s="262"/>
      <c r="E419" s="254"/>
    </row>
    <row r="420" spans="1:5" s="237" customFormat="1">
      <c r="A420" s="262"/>
      <c r="E420" s="254"/>
    </row>
    <row r="421" spans="1:5" s="237" customFormat="1">
      <c r="A421" s="262"/>
      <c r="E421" s="254"/>
    </row>
    <row r="422" spans="1:5" s="237" customFormat="1">
      <c r="A422" s="262"/>
      <c r="E422" s="254"/>
    </row>
    <row r="423" spans="1:5" s="237" customFormat="1">
      <c r="A423" s="262"/>
      <c r="E423" s="254"/>
    </row>
    <row r="424" spans="1:5" s="237" customFormat="1">
      <c r="A424" s="262"/>
      <c r="E424" s="254"/>
    </row>
    <row r="425" spans="1:5" s="237" customFormat="1">
      <c r="A425" s="262"/>
      <c r="E425" s="254"/>
    </row>
    <row r="426" spans="1:5" s="237" customFormat="1">
      <c r="A426" s="262"/>
      <c r="E426" s="254"/>
    </row>
    <row r="427" spans="1:5" s="237" customFormat="1">
      <c r="A427" s="262"/>
      <c r="E427" s="254"/>
    </row>
    <row r="428" spans="1:5" s="237" customFormat="1">
      <c r="A428" s="262"/>
      <c r="E428" s="254"/>
    </row>
    <row r="429" spans="1:5" s="237" customFormat="1">
      <c r="A429" s="262"/>
      <c r="E429" s="254"/>
    </row>
    <row r="430" spans="1:5" s="237" customFormat="1">
      <c r="A430" s="262"/>
      <c r="E430" s="254"/>
    </row>
    <row r="431" spans="1:5" s="237" customFormat="1">
      <c r="A431" s="262"/>
      <c r="E431" s="254"/>
    </row>
    <row r="432" spans="1:5" s="237" customFormat="1">
      <c r="A432" s="262"/>
      <c r="E432" s="254"/>
    </row>
    <row r="433" spans="1:5" s="237" customFormat="1">
      <c r="A433" s="262"/>
      <c r="E433" s="254"/>
    </row>
    <row r="434" spans="1:5" s="237" customFormat="1">
      <c r="A434" s="262"/>
      <c r="E434" s="254"/>
    </row>
    <row r="435" spans="1:5" s="237" customFormat="1">
      <c r="A435" s="262"/>
      <c r="E435" s="254"/>
    </row>
    <row r="436" spans="1:5" s="237" customFormat="1">
      <c r="A436" s="262"/>
      <c r="E436" s="254"/>
    </row>
    <row r="437" spans="1:5" s="237" customFormat="1">
      <c r="A437" s="262"/>
      <c r="E437" s="254"/>
    </row>
    <row r="438" spans="1:5" s="237" customFormat="1">
      <c r="A438" s="262"/>
      <c r="E438" s="254"/>
    </row>
    <row r="439" spans="1:5" s="237" customFormat="1">
      <c r="A439" s="262"/>
      <c r="E439" s="254"/>
    </row>
    <row r="440" spans="1:5" s="237" customFormat="1">
      <c r="A440" s="262"/>
      <c r="E440" s="254"/>
    </row>
    <row r="441" spans="1:5" s="237" customFormat="1">
      <c r="A441" s="262"/>
      <c r="E441" s="254"/>
    </row>
    <row r="442" spans="1:5" s="237" customFormat="1">
      <c r="A442" s="262"/>
      <c r="E442" s="254"/>
    </row>
    <row r="443" spans="1:5" s="237" customFormat="1">
      <c r="A443" s="262"/>
      <c r="E443" s="254"/>
    </row>
    <row r="444" spans="1:5" s="237" customFormat="1">
      <c r="A444" s="262"/>
      <c r="E444" s="254"/>
    </row>
    <row r="445" spans="1:5" s="237" customFormat="1">
      <c r="A445" s="262"/>
      <c r="E445" s="254"/>
    </row>
    <row r="446" spans="1:5" s="237" customFormat="1">
      <c r="A446" s="262"/>
      <c r="E446" s="254"/>
    </row>
    <row r="447" spans="1:5" s="237" customFormat="1">
      <c r="A447" s="262"/>
      <c r="E447" s="254"/>
    </row>
    <row r="448" spans="1:5" s="237" customFormat="1">
      <c r="A448" s="262"/>
      <c r="E448" s="254"/>
    </row>
    <row r="449" spans="1:5" s="237" customFormat="1">
      <c r="A449" s="262"/>
      <c r="E449" s="254"/>
    </row>
    <row r="450" spans="1:5" s="237" customFormat="1">
      <c r="A450" s="262"/>
      <c r="E450" s="254"/>
    </row>
    <row r="451" spans="1:5" s="237" customFormat="1">
      <c r="A451" s="262"/>
      <c r="E451" s="254"/>
    </row>
    <row r="452" spans="1:5" s="237" customFormat="1">
      <c r="A452" s="262"/>
      <c r="E452" s="254"/>
    </row>
    <row r="453" spans="1:5" s="237" customFormat="1">
      <c r="A453" s="262"/>
      <c r="E453" s="254"/>
    </row>
    <row r="454" spans="1:5" s="237" customFormat="1">
      <c r="A454" s="262"/>
      <c r="E454" s="254"/>
    </row>
    <row r="455" spans="1:5" s="237" customFormat="1">
      <c r="A455" s="262"/>
      <c r="E455" s="254"/>
    </row>
    <row r="456" spans="1:5" s="237" customFormat="1">
      <c r="A456" s="262"/>
      <c r="E456" s="254"/>
    </row>
    <row r="457" spans="1:5" s="237" customFormat="1">
      <c r="A457" s="262"/>
      <c r="E457" s="254"/>
    </row>
    <row r="458" spans="1:5" s="237" customFormat="1">
      <c r="A458" s="262"/>
      <c r="E458" s="254"/>
    </row>
    <row r="459" spans="1:5" s="237" customFormat="1">
      <c r="A459" s="262"/>
      <c r="E459" s="254"/>
    </row>
    <row r="460" spans="1:5" s="237" customFormat="1">
      <c r="A460" s="262"/>
      <c r="E460" s="254"/>
    </row>
    <row r="461" spans="1:5" s="237" customFormat="1">
      <c r="A461" s="262"/>
      <c r="E461" s="254"/>
    </row>
    <row r="462" spans="1:5" s="237" customFormat="1">
      <c r="A462" s="262"/>
      <c r="E462" s="254"/>
    </row>
    <row r="463" spans="1:5" s="237" customFormat="1">
      <c r="A463" s="262"/>
      <c r="E463" s="254"/>
    </row>
    <row r="464" spans="1:5" s="237" customFormat="1">
      <c r="A464" s="262"/>
      <c r="E464" s="254"/>
    </row>
    <row r="465" spans="1:5" s="237" customFormat="1">
      <c r="A465" s="262"/>
      <c r="E465" s="254"/>
    </row>
    <row r="466" spans="1:5" s="237" customFormat="1">
      <c r="A466" s="262"/>
      <c r="E466" s="254"/>
    </row>
    <row r="467" spans="1:5" s="237" customFormat="1">
      <c r="A467" s="262"/>
      <c r="E467" s="254"/>
    </row>
    <row r="468" spans="1:5" s="237" customFormat="1">
      <c r="A468" s="262"/>
      <c r="E468" s="254"/>
    </row>
    <row r="469" spans="1:5" s="237" customFormat="1">
      <c r="A469" s="262"/>
      <c r="E469" s="254"/>
    </row>
    <row r="470" spans="1:5" s="237" customFormat="1">
      <c r="A470" s="262"/>
      <c r="E470" s="254"/>
    </row>
    <row r="471" spans="1:5" s="237" customFormat="1">
      <c r="A471" s="262"/>
      <c r="E471" s="254"/>
    </row>
    <row r="472" spans="1:5" s="237" customFormat="1">
      <c r="A472" s="262"/>
      <c r="E472" s="254"/>
    </row>
    <row r="473" spans="1:5" s="237" customFormat="1">
      <c r="A473" s="262"/>
      <c r="E473" s="254"/>
    </row>
    <row r="474" spans="1:5" s="237" customFormat="1">
      <c r="A474" s="262"/>
      <c r="E474" s="254"/>
    </row>
    <row r="475" spans="1:5" s="237" customFormat="1">
      <c r="A475" s="262"/>
      <c r="E475" s="254"/>
    </row>
    <row r="476" spans="1:5" s="237" customFormat="1">
      <c r="A476" s="262"/>
      <c r="E476" s="254"/>
    </row>
    <row r="477" spans="1:5" s="237" customFormat="1">
      <c r="A477" s="262"/>
      <c r="E477" s="254"/>
    </row>
    <row r="478" spans="1:5" s="237" customFormat="1">
      <c r="A478" s="262"/>
      <c r="E478" s="254"/>
    </row>
    <row r="479" spans="1:5" s="237" customFormat="1">
      <c r="A479" s="262"/>
      <c r="E479" s="254"/>
    </row>
    <row r="480" spans="1:5" s="237" customFormat="1">
      <c r="A480" s="262"/>
      <c r="E480" s="254"/>
    </row>
    <row r="481" spans="1:5" s="237" customFormat="1">
      <c r="A481" s="262"/>
      <c r="E481" s="254"/>
    </row>
    <row r="482" spans="1:5" s="237" customFormat="1">
      <c r="A482" s="262"/>
      <c r="E482" s="254"/>
    </row>
    <row r="483" spans="1:5" s="237" customFormat="1">
      <c r="A483" s="262"/>
      <c r="E483" s="254"/>
    </row>
    <row r="484" spans="1:5" s="237" customFormat="1">
      <c r="A484" s="262"/>
      <c r="E484" s="254"/>
    </row>
    <row r="485" spans="1:5" s="237" customFormat="1">
      <c r="A485" s="262"/>
      <c r="E485" s="254"/>
    </row>
    <row r="486" spans="1:5" s="237" customFormat="1">
      <c r="A486" s="262"/>
      <c r="E486" s="254"/>
    </row>
    <row r="487" spans="1:5" s="237" customFormat="1">
      <c r="A487" s="262"/>
      <c r="E487" s="254"/>
    </row>
    <row r="488" spans="1:5" s="237" customFormat="1">
      <c r="A488" s="262"/>
      <c r="E488" s="254"/>
    </row>
    <row r="489" spans="1:5" s="237" customFormat="1">
      <c r="A489" s="262"/>
      <c r="E489" s="254"/>
    </row>
    <row r="490" spans="1:5" s="237" customFormat="1">
      <c r="A490" s="262"/>
      <c r="E490" s="254"/>
    </row>
    <row r="491" spans="1:5" s="237" customFormat="1">
      <c r="A491" s="262"/>
      <c r="E491" s="254"/>
    </row>
    <row r="492" spans="1:5" s="237" customFormat="1">
      <c r="A492" s="262"/>
      <c r="E492" s="254"/>
    </row>
    <row r="493" spans="1:5" s="237" customFormat="1">
      <c r="A493" s="262"/>
      <c r="E493" s="254"/>
    </row>
    <row r="494" spans="1:5" s="237" customFormat="1">
      <c r="A494" s="262"/>
      <c r="E494" s="254"/>
    </row>
    <row r="495" spans="1:5" s="237" customFormat="1">
      <c r="A495" s="262"/>
      <c r="E495" s="254"/>
    </row>
    <row r="496" spans="1:5" s="237" customFormat="1">
      <c r="A496" s="262"/>
      <c r="E496" s="254"/>
    </row>
    <row r="497" spans="1:5" s="237" customFormat="1">
      <c r="A497" s="262"/>
      <c r="E497" s="254"/>
    </row>
    <row r="498" spans="1:5" s="237" customFormat="1">
      <c r="A498" s="262"/>
      <c r="E498" s="254"/>
    </row>
    <row r="499" spans="1:5" s="237" customFormat="1">
      <c r="A499" s="262"/>
      <c r="E499" s="254"/>
    </row>
    <row r="500" spans="1:5" s="237" customFormat="1">
      <c r="A500" s="262"/>
      <c r="E500" s="254"/>
    </row>
    <row r="501" spans="1:5" s="237" customFormat="1">
      <c r="A501" s="262"/>
      <c r="E501" s="254"/>
    </row>
    <row r="502" spans="1:5" s="237" customFormat="1">
      <c r="A502" s="262"/>
      <c r="E502" s="254"/>
    </row>
    <row r="503" spans="1:5" s="237" customFormat="1">
      <c r="A503" s="262"/>
      <c r="E503" s="254"/>
    </row>
    <row r="504" spans="1:5" s="237" customFormat="1">
      <c r="A504" s="262"/>
      <c r="E504" s="254"/>
    </row>
    <row r="505" spans="1:5" s="237" customFormat="1">
      <c r="A505" s="262"/>
      <c r="E505" s="254"/>
    </row>
    <row r="506" spans="1:5" s="237" customFormat="1">
      <c r="A506" s="262"/>
      <c r="E506" s="254"/>
    </row>
    <row r="507" spans="1:5" s="237" customFormat="1">
      <c r="A507" s="262"/>
      <c r="E507" s="254"/>
    </row>
    <row r="508" spans="1:5" s="237" customFormat="1">
      <c r="A508" s="262"/>
      <c r="E508" s="254"/>
    </row>
    <row r="509" spans="1:5" s="237" customFormat="1">
      <c r="A509" s="262"/>
      <c r="E509" s="254"/>
    </row>
    <row r="510" spans="1:5" s="237" customFormat="1">
      <c r="A510" s="262"/>
      <c r="E510" s="254"/>
    </row>
    <row r="511" spans="1:5" s="237" customFormat="1">
      <c r="A511" s="262"/>
      <c r="E511" s="254"/>
    </row>
    <row r="512" spans="1:5" s="237" customFormat="1">
      <c r="A512" s="262"/>
      <c r="E512" s="254"/>
    </row>
    <row r="513" spans="1:5" s="237" customFormat="1">
      <c r="A513" s="262"/>
      <c r="E513" s="254"/>
    </row>
    <row r="514" spans="1:5" s="237" customFormat="1">
      <c r="A514" s="262"/>
      <c r="E514" s="254"/>
    </row>
    <row r="515" spans="1:5" s="237" customFormat="1">
      <c r="A515" s="262"/>
      <c r="E515" s="254"/>
    </row>
    <row r="516" spans="1:5" s="237" customFormat="1">
      <c r="A516" s="262"/>
      <c r="E516" s="254"/>
    </row>
    <row r="517" spans="1:5" s="237" customFormat="1">
      <c r="A517" s="262"/>
      <c r="E517" s="254"/>
    </row>
    <row r="518" spans="1:5" s="237" customFormat="1">
      <c r="A518" s="262"/>
      <c r="E518" s="254"/>
    </row>
    <row r="519" spans="1:5" s="237" customFormat="1">
      <c r="A519" s="262"/>
      <c r="E519" s="254"/>
    </row>
    <row r="520" spans="1:5" s="237" customFormat="1">
      <c r="A520" s="262"/>
      <c r="E520" s="254"/>
    </row>
    <row r="521" spans="1:5" s="237" customFormat="1">
      <c r="A521" s="262"/>
      <c r="E521" s="254"/>
    </row>
    <row r="522" spans="1:5" s="237" customFormat="1">
      <c r="A522" s="262"/>
      <c r="E522" s="254"/>
    </row>
    <row r="523" spans="1:5" s="237" customFormat="1">
      <c r="A523" s="262"/>
      <c r="E523" s="254"/>
    </row>
    <row r="524" spans="1:5" s="237" customFormat="1">
      <c r="A524" s="262"/>
      <c r="E524" s="254"/>
    </row>
    <row r="525" spans="1:5" s="237" customFormat="1">
      <c r="A525" s="262"/>
      <c r="E525" s="254"/>
    </row>
    <row r="526" spans="1:5">
      <c r="A526" s="262"/>
    </row>
    <row r="527" spans="1:5">
      <c r="A527" s="262"/>
    </row>
    <row r="528" spans="1:5">
      <c r="A528" s="262"/>
    </row>
    <row r="529" spans="1:1">
      <c r="A529" s="262"/>
    </row>
    <row r="530" spans="1:1">
      <c r="A530" s="262"/>
    </row>
    <row r="531" spans="1:1">
      <c r="A531" s="262"/>
    </row>
    <row r="532" spans="1:1">
      <c r="A532" s="262"/>
    </row>
    <row r="533" spans="1:1">
      <c r="A533" s="262"/>
    </row>
    <row r="534" spans="1:1">
      <c r="A534" s="262"/>
    </row>
    <row r="535" spans="1:1">
      <c r="A535" s="262"/>
    </row>
    <row r="536" spans="1:1">
      <c r="A536" s="262"/>
    </row>
    <row r="537" spans="1:1">
      <c r="A537" s="262"/>
    </row>
    <row r="538" spans="1:1">
      <c r="A538" s="262"/>
    </row>
    <row r="539" spans="1:1">
      <c r="A539" s="262"/>
    </row>
    <row r="540" spans="1:1">
      <c r="A540" s="262"/>
    </row>
    <row r="541" spans="1:1">
      <c r="A541" s="262"/>
    </row>
    <row r="542" spans="1:1">
      <c r="A542" s="262"/>
    </row>
    <row r="543" spans="1:1">
      <c r="A543" s="262"/>
    </row>
    <row r="544" spans="1:1">
      <c r="A544" s="262"/>
    </row>
    <row r="545" spans="1:1">
      <c r="A545" s="262"/>
    </row>
    <row r="546" spans="1:1">
      <c r="A546" s="262"/>
    </row>
    <row r="547" spans="1:1">
      <c r="A547" s="262"/>
    </row>
    <row r="548" spans="1:1">
      <c r="A548" s="262"/>
    </row>
    <row r="549" spans="1:1">
      <c r="A549" s="262"/>
    </row>
    <row r="550" spans="1:1">
      <c r="A550" s="262"/>
    </row>
    <row r="551" spans="1:1">
      <c r="A551" s="262"/>
    </row>
    <row r="552" spans="1:1">
      <c r="A552" s="262"/>
    </row>
    <row r="553" spans="1:1">
      <c r="A553" s="262"/>
    </row>
    <row r="554" spans="1:1">
      <c r="A554" s="262"/>
    </row>
    <row r="555" spans="1:1">
      <c r="A555" s="262"/>
    </row>
    <row r="556" spans="1:1">
      <c r="A556" s="262"/>
    </row>
    <row r="557" spans="1:1">
      <c r="A557" s="262"/>
    </row>
    <row r="558" spans="1:1">
      <c r="A558" s="262"/>
    </row>
    <row r="559" spans="1:1">
      <c r="A559" s="262"/>
    </row>
    <row r="560" spans="1:1">
      <c r="A560" s="262"/>
    </row>
    <row r="561" spans="1:1">
      <c r="A561" s="262"/>
    </row>
    <row r="562" spans="1:1">
      <c r="A562" s="262"/>
    </row>
    <row r="563" spans="1:1">
      <c r="A563" s="262"/>
    </row>
    <row r="564" spans="1:1">
      <c r="A564" s="262"/>
    </row>
    <row r="565" spans="1:1">
      <c r="A565" s="262"/>
    </row>
    <row r="566" spans="1:1">
      <c r="A566" s="262"/>
    </row>
    <row r="567" spans="1:1">
      <c r="A567" s="262"/>
    </row>
    <row r="568" spans="1:1">
      <c r="A568" s="262"/>
    </row>
    <row r="569" spans="1:1">
      <c r="A569" s="262"/>
    </row>
    <row r="570" spans="1:1">
      <c r="A570" s="262"/>
    </row>
    <row r="571" spans="1:1">
      <c r="A571" s="262"/>
    </row>
    <row r="572" spans="1:1">
      <c r="A572" s="262"/>
    </row>
    <row r="573" spans="1:1">
      <c r="A573" s="262"/>
    </row>
    <row r="574" spans="1:1">
      <c r="A574" s="262"/>
    </row>
    <row r="575" spans="1:1">
      <c r="A575" s="262"/>
    </row>
    <row r="576" spans="1:1">
      <c r="A576" s="262"/>
    </row>
    <row r="577" spans="1:1">
      <c r="A577" s="262"/>
    </row>
    <row r="578" spans="1:1">
      <c r="A578" s="262"/>
    </row>
    <row r="579" spans="1:1">
      <c r="A579" s="262"/>
    </row>
    <row r="580" spans="1:1">
      <c r="A580" s="262"/>
    </row>
    <row r="581" spans="1:1">
      <c r="A581" s="262"/>
    </row>
    <row r="582" spans="1:1">
      <c r="A582" s="262"/>
    </row>
    <row r="583" spans="1:1">
      <c r="A583" s="262"/>
    </row>
    <row r="584" spans="1:1">
      <c r="A584" s="262"/>
    </row>
    <row r="585" spans="1:1">
      <c r="A585" s="262"/>
    </row>
    <row r="586" spans="1:1">
      <c r="A586" s="262"/>
    </row>
    <row r="587" spans="1:1">
      <c r="A587" s="262"/>
    </row>
    <row r="588" spans="1:1">
      <c r="A588" s="262"/>
    </row>
    <row r="589" spans="1:1">
      <c r="A589" s="262"/>
    </row>
    <row r="590" spans="1:1">
      <c r="A590" s="262"/>
    </row>
    <row r="591" spans="1:1">
      <c r="A591" s="262"/>
    </row>
    <row r="592" spans="1:1">
      <c r="A592" s="262"/>
    </row>
    <row r="593" spans="1:1">
      <c r="A593" s="262"/>
    </row>
    <row r="594" spans="1:1">
      <c r="A594" s="262"/>
    </row>
    <row r="595" spans="1:1">
      <c r="A595" s="262"/>
    </row>
    <row r="596" spans="1:1">
      <c r="A596" s="262"/>
    </row>
    <row r="597" spans="1:1">
      <c r="A597" s="262"/>
    </row>
    <row r="598" spans="1:1">
      <c r="A598" s="262"/>
    </row>
    <row r="599" spans="1:1">
      <c r="A599" s="262"/>
    </row>
    <row r="600" spans="1:1">
      <c r="A600" s="262"/>
    </row>
    <row r="601" spans="1:1">
      <c r="A601" s="262"/>
    </row>
    <row r="602" spans="1:1">
      <c r="A602" s="262"/>
    </row>
    <row r="603" spans="1:1">
      <c r="A603" s="262"/>
    </row>
    <row r="604" spans="1:1">
      <c r="A604" s="262"/>
    </row>
    <row r="605" spans="1:1">
      <c r="A605" s="262"/>
    </row>
    <row r="606" spans="1:1">
      <c r="A606" s="262"/>
    </row>
    <row r="607" spans="1:1">
      <c r="A607" s="262"/>
    </row>
    <row r="608" spans="1:1">
      <c r="A608" s="262"/>
    </row>
    <row r="609" spans="1:1">
      <c r="A609" s="262"/>
    </row>
    <row r="610" spans="1:1">
      <c r="A610" s="262"/>
    </row>
    <row r="611" spans="1:1">
      <c r="A611" s="262"/>
    </row>
    <row r="612" spans="1:1">
      <c r="A612" s="262"/>
    </row>
    <row r="613" spans="1:1">
      <c r="A613" s="262"/>
    </row>
    <row r="614" spans="1:1">
      <c r="A614" s="262"/>
    </row>
    <row r="615" spans="1:1">
      <c r="A615" s="262"/>
    </row>
    <row r="616" spans="1:1">
      <c r="A616" s="262"/>
    </row>
    <row r="617" spans="1:1">
      <c r="A617" s="262"/>
    </row>
    <row r="618" spans="1:1">
      <c r="A618" s="262"/>
    </row>
    <row r="619" spans="1:1">
      <c r="A619" s="262"/>
    </row>
    <row r="620" spans="1:1">
      <c r="A620" s="262"/>
    </row>
    <row r="621" spans="1:1">
      <c r="A621" s="262"/>
    </row>
    <row r="622" spans="1:1">
      <c r="A622" s="262"/>
    </row>
    <row r="623" spans="1:1">
      <c r="A623" s="262"/>
    </row>
    <row r="624" spans="1:1">
      <c r="A624" s="262"/>
    </row>
    <row r="625" spans="1:1">
      <c r="A625" s="262"/>
    </row>
    <row r="626" spans="1:1">
      <c r="A626" s="262"/>
    </row>
    <row r="627" spans="1:1">
      <c r="A627" s="262"/>
    </row>
    <row r="628" spans="1:1">
      <c r="A628" s="262"/>
    </row>
    <row r="629" spans="1:1">
      <c r="A629" s="262"/>
    </row>
    <row r="630" spans="1:1">
      <c r="A630" s="262"/>
    </row>
    <row r="631" spans="1:1">
      <c r="A631" s="262"/>
    </row>
    <row r="632" spans="1:1">
      <c r="A632" s="262"/>
    </row>
    <row r="633" spans="1:1">
      <c r="A633" s="262"/>
    </row>
    <row r="634" spans="1:1">
      <c r="A634" s="262"/>
    </row>
    <row r="635" spans="1:1">
      <c r="A635" s="262"/>
    </row>
    <row r="636" spans="1:1">
      <c r="A636" s="262"/>
    </row>
  </sheetData>
  <mergeCells count="3">
    <mergeCell ref="B7:G7"/>
    <mergeCell ref="B6:G6"/>
    <mergeCell ref="B4:G4"/>
  </mergeCells>
  <pageMargins left="0.51181102362204722" right="0.51181102362204722" top="0.98425196850393704" bottom="1.1811023622047245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Kryci_list</vt:lpstr>
      <vt:lpstr>Rekapitulace</vt:lpstr>
      <vt:lpstr>Polozky_stavebni_cast</vt:lpstr>
      <vt:lpstr>Elektroinstalace</vt:lpstr>
      <vt:lpstr>Vzduchotechnika</vt:lpstr>
      <vt:lpstr>Plynovod</vt:lpstr>
      <vt:lpstr>Elektroinstalace!Názvy_tisku</vt:lpstr>
      <vt:lpstr>Polozky_stavebni_cast!Názvy_tisku</vt:lpstr>
      <vt:lpstr>Rekapitulace!Názvy_tisku</vt:lpstr>
      <vt:lpstr>Vzduchotechnika!Názvy_tisku</vt:lpstr>
      <vt:lpstr>Elektroinstalace!Oblast_tisku</vt:lpstr>
      <vt:lpstr>Polozky_stavebni_cast!Oblast_tisku</vt:lpstr>
      <vt:lpstr>Rekapitulace!Oblast_tisku</vt:lpstr>
      <vt:lpstr>Vzduchotechnika!Oblast_tisku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Viktora Pavel</dc:creator>
  <cp:lastModifiedBy>baranovic</cp:lastModifiedBy>
  <cp:lastPrinted>2015-04-08T14:02:32Z</cp:lastPrinted>
  <dcterms:created xsi:type="dcterms:W3CDTF">2012-01-23T12:38:39Z</dcterms:created>
  <dcterms:modified xsi:type="dcterms:W3CDTF">2015-04-08T14:02:54Z</dcterms:modified>
</cp:coreProperties>
</file>