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jantoman/Library/Mobile Documents/com~apple~CloudDocs/Toman projekt/Projekty/2024/☁️0667 Ledeč n. S. KSÚS sklad/03_0667_vypr/240712 doplnění nádrží/"/>
    </mc:Choice>
  </mc:AlternateContent>
  <xr:revisionPtr revIDLastSave="0" documentId="13_ncr:1_{00B72F07-E5BF-664F-88BE-33B983BA21F9}" xr6:coauthVersionLast="47" xr6:coauthVersionMax="47" xr10:uidLastSave="{00000000-0000-0000-0000-000000000000}"/>
  <bookViews>
    <workbookView xWindow="0" yWindow="500" windowWidth="68800" windowHeight="27020" xr2:uid="{00000000-000D-0000-FFFF-FFFF00000000}"/>
  </bookViews>
  <sheets>
    <sheet name="Rekapitulace stavby" sheetId="1" r:id="rId1"/>
    <sheet name="DZS 01.02 - ROZPOČET" sheetId="2" r:id="rId2"/>
  </sheets>
  <definedNames>
    <definedName name="_xlnm._FilterDatabase" localSheetId="1" hidden="1">'DZS 01.02 - ROZPOČET'!$C$136:$K$465</definedName>
    <definedName name="_xlnm.Print_Titles" localSheetId="1">'DZS 01.02 - ROZPOČET'!$136:$136</definedName>
    <definedName name="_xlnm.Print_Titles" localSheetId="0">'Rekapitulace stavby'!$92:$92</definedName>
    <definedName name="_xlnm.Print_Area" localSheetId="1">'DZS 01.02 - ROZPOČET'!$C$4:$J$41,'DZS 01.02 - ROZPOČET'!$C$50:$J$76,'DZS 01.02 - ROZPOČET'!$C$82:$J$116,'DZS 01.02 - ROZPOČET'!$C$122:$K$465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 s="1"/>
  <c r="BI464" i="2"/>
  <c r="BH464" i="2"/>
  <c r="BG464" i="2"/>
  <c r="BF464" i="2"/>
  <c r="T464" i="2"/>
  <c r="T463" i="2" s="1"/>
  <c r="T462" i="2" s="1"/>
  <c r="R464" i="2"/>
  <c r="R463" i="2" s="1"/>
  <c r="R462" i="2" s="1"/>
  <c r="P464" i="2"/>
  <c r="P463" i="2"/>
  <c r="P462" i="2" s="1"/>
  <c r="BI456" i="2"/>
  <c r="BH456" i="2"/>
  <c r="BG456" i="2"/>
  <c r="BF456" i="2"/>
  <c r="T456" i="2"/>
  <c r="T455" i="2" s="1"/>
  <c r="R456" i="2"/>
  <c r="R455" i="2"/>
  <c r="P456" i="2"/>
  <c r="P455" i="2" s="1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1" i="2"/>
  <c r="BH371" i="2"/>
  <c r="BG371" i="2"/>
  <c r="BF371" i="2"/>
  <c r="T371" i="2"/>
  <c r="R371" i="2"/>
  <c r="P371" i="2"/>
  <c r="BI366" i="2"/>
  <c r="BH366" i="2"/>
  <c r="BG366" i="2"/>
  <c r="BF366" i="2"/>
  <c r="T366" i="2"/>
  <c r="R366" i="2"/>
  <c r="P366" i="2"/>
  <c r="BI353" i="2"/>
  <c r="BH353" i="2"/>
  <c r="BG353" i="2"/>
  <c r="BF353" i="2"/>
  <c r="T353" i="2"/>
  <c r="R353" i="2"/>
  <c r="P353" i="2"/>
  <c r="BI347" i="2"/>
  <c r="BH347" i="2"/>
  <c r="BG347" i="2"/>
  <c r="BF347" i="2"/>
  <c r="T347" i="2"/>
  <c r="R347" i="2"/>
  <c r="P347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4" i="2"/>
  <c r="BH304" i="2"/>
  <c r="BG304" i="2"/>
  <c r="BF304" i="2"/>
  <c r="T304" i="2"/>
  <c r="R304" i="2"/>
  <c r="P304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1" i="2"/>
  <c r="BH251" i="2"/>
  <c r="BG251" i="2"/>
  <c r="BF251" i="2"/>
  <c r="T251" i="2"/>
  <c r="R251" i="2"/>
  <c r="P251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T197" i="2"/>
  <c r="R198" i="2"/>
  <c r="R197" i="2" s="1"/>
  <c r="P198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T170" i="2" s="1"/>
  <c r="R173" i="2"/>
  <c r="P173" i="2"/>
  <c r="BI171" i="2"/>
  <c r="BH171" i="2"/>
  <c r="BG171" i="2"/>
  <c r="BF171" i="2"/>
  <c r="T171" i="2"/>
  <c r="R171" i="2"/>
  <c r="R170" i="2" s="1"/>
  <c r="P171" i="2"/>
  <c r="P170" i="2" s="1"/>
  <c r="BI165" i="2"/>
  <c r="BH165" i="2"/>
  <c r="BG165" i="2"/>
  <c r="BF165" i="2"/>
  <c r="T165" i="2"/>
  <c r="T164" i="2" s="1"/>
  <c r="R165" i="2"/>
  <c r="R164" i="2"/>
  <c r="P165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T139" i="2"/>
  <c r="R140" i="2"/>
  <c r="R139" i="2"/>
  <c r="P140" i="2"/>
  <c r="P139" i="2"/>
  <c r="F131" i="2"/>
  <c r="E129" i="2"/>
  <c r="F91" i="2"/>
  <c r="E89" i="2"/>
  <c r="J26" i="2"/>
  <c r="E26" i="2"/>
  <c r="J134" i="2" s="1"/>
  <c r="J25" i="2"/>
  <c r="J23" i="2"/>
  <c r="E23" i="2"/>
  <c r="J133" i="2" s="1"/>
  <c r="J22" i="2"/>
  <c r="J20" i="2"/>
  <c r="E20" i="2"/>
  <c r="F134" i="2"/>
  <c r="J19" i="2"/>
  <c r="J17" i="2"/>
  <c r="E17" i="2"/>
  <c r="F93" i="2"/>
  <c r="J16" i="2"/>
  <c r="J14" i="2"/>
  <c r="J131" i="2"/>
  <c r="E7" i="2"/>
  <c r="E85" i="2" s="1"/>
  <c r="L90" i="1"/>
  <c r="AM90" i="1"/>
  <c r="AM89" i="1"/>
  <c r="L89" i="1"/>
  <c r="AM87" i="1"/>
  <c r="L87" i="1"/>
  <c r="L85" i="1"/>
  <c r="L84" i="1"/>
  <c r="BK381" i="2"/>
  <c r="J385" i="2"/>
  <c r="BK452" i="2"/>
  <c r="BK414" i="2"/>
  <c r="BK410" i="2"/>
  <c r="J406" i="2"/>
  <c r="BK398" i="2"/>
  <c r="BK385" i="2"/>
  <c r="BK366" i="2"/>
  <c r="J347" i="2"/>
  <c r="J285" i="2"/>
  <c r="BK277" i="2"/>
  <c r="J267" i="2"/>
  <c r="BK224" i="2"/>
  <c r="BK214" i="2"/>
  <c r="J202" i="2"/>
  <c r="J195" i="2"/>
  <c r="BK191" i="2"/>
  <c r="BK189" i="2"/>
  <c r="BK178" i="2"/>
  <c r="BK176" i="2"/>
  <c r="J176" i="2"/>
  <c r="J140" i="2"/>
  <c r="BK456" i="2"/>
  <c r="J390" i="2"/>
  <c r="BK371" i="2"/>
  <c r="BK347" i="2"/>
  <c r="J293" i="2"/>
  <c r="BK279" i="2"/>
  <c r="BK264" i="2"/>
  <c r="BK230" i="2"/>
  <c r="J209" i="2"/>
  <c r="J178" i="2"/>
  <c r="BK171" i="2"/>
  <c r="J165" i="2"/>
  <c r="BK160" i="2"/>
  <c r="J155" i="2"/>
  <c r="BK153" i="2"/>
  <c r="BK149" i="2"/>
  <c r="BK145" i="2"/>
  <c r="BK140" i="2"/>
  <c r="J456" i="2"/>
  <c r="BK448" i="2"/>
  <c r="J410" i="2"/>
  <c r="BK408" i="2"/>
  <c r="BK406" i="2"/>
  <c r="J401" i="2"/>
  <c r="J398" i="2"/>
  <c r="BK376" i="2"/>
  <c r="J315" i="2"/>
  <c r="J304" i="2"/>
  <c r="BK288" i="2"/>
  <c r="J272" i="2"/>
  <c r="J264" i="2"/>
  <c r="J261" i="2"/>
  <c r="J230" i="2"/>
  <c r="J228" i="2"/>
  <c r="J173" i="2"/>
  <c r="BK165" i="2"/>
  <c r="J160" i="2"/>
  <c r="J149" i="2"/>
  <c r="J448" i="2"/>
  <c r="BK353" i="2"/>
  <c r="BK293" i="2"/>
  <c r="BK281" i="2"/>
  <c r="BK233" i="2"/>
  <c r="J214" i="2"/>
  <c r="BK209" i="2"/>
  <c r="BK202" i="2"/>
  <c r="J189" i="2"/>
  <c r="AS95" i="1"/>
  <c r="BK464" i="2"/>
  <c r="BK450" i="2"/>
  <c r="J414" i="2"/>
  <c r="J412" i="2"/>
  <c r="J408" i="2"/>
  <c r="BK401" i="2"/>
  <c r="BK394" i="2"/>
  <c r="BK390" i="2"/>
  <c r="J376" i="2"/>
  <c r="J366" i="2"/>
  <c r="BK315" i="2"/>
  <c r="J279" i="2"/>
  <c r="BK267" i="2"/>
  <c r="BK261" i="2"/>
  <c r="BK251" i="2"/>
  <c r="J241" i="2"/>
  <c r="BK162" i="2"/>
  <c r="J450" i="2"/>
  <c r="J381" i="2"/>
  <c r="J353" i="2"/>
  <c r="BK304" i="2"/>
  <c r="BK296" i="2"/>
  <c r="J275" i="2"/>
  <c r="BK272" i="2"/>
  <c r="J233" i="2"/>
  <c r="BK211" i="2"/>
  <c r="BK198" i="2"/>
  <c r="BK195" i="2"/>
  <c r="J394" i="2"/>
  <c r="J371" i="2"/>
  <c r="J310" i="2"/>
  <c r="J296" i="2"/>
  <c r="J281" i="2"/>
  <c r="J277" i="2"/>
  <c r="BK275" i="2"/>
  <c r="J251" i="2"/>
  <c r="BK238" i="2"/>
  <c r="BK228" i="2"/>
  <c r="J198" i="2"/>
  <c r="BK173" i="2"/>
  <c r="J171" i="2"/>
  <c r="J162" i="2"/>
  <c r="J153" i="2"/>
  <c r="J145" i="2"/>
  <c r="J464" i="2"/>
  <c r="J452" i="2"/>
  <c r="BK412" i="2"/>
  <c r="BK310" i="2"/>
  <c r="J288" i="2"/>
  <c r="BK285" i="2"/>
  <c r="BK241" i="2"/>
  <c r="J238" i="2"/>
  <c r="J224" i="2"/>
  <c r="J211" i="2"/>
  <c r="J191" i="2"/>
  <c r="BK155" i="2"/>
  <c r="BK144" i="2" l="1"/>
  <c r="J144" i="2"/>
  <c r="J101" i="2"/>
  <c r="R144" i="2"/>
  <c r="R138" i="2"/>
  <c r="BK159" i="2"/>
  <c r="J159" i="2"/>
  <c r="J102" i="2"/>
  <c r="P159" i="2"/>
  <c r="T159" i="2"/>
  <c r="T138" i="2" s="1"/>
  <c r="R188" i="2"/>
  <c r="P201" i="2"/>
  <c r="R201" i="2"/>
  <c r="T201" i="2"/>
  <c r="P213" i="2"/>
  <c r="T213" i="2"/>
  <c r="P266" i="2"/>
  <c r="R266" i="2"/>
  <c r="T266" i="2"/>
  <c r="P274" i="2"/>
  <c r="T274" i="2"/>
  <c r="BK400" i="2"/>
  <c r="J400" i="2"/>
  <c r="J112" i="2"/>
  <c r="R400" i="2"/>
  <c r="T400" i="2"/>
  <c r="P144" i="2"/>
  <c r="P138" i="2" s="1"/>
  <c r="T144" i="2"/>
  <c r="R159" i="2"/>
  <c r="BK188" i="2"/>
  <c r="J188" i="2"/>
  <c r="J105" i="2"/>
  <c r="P188" i="2"/>
  <c r="T188" i="2"/>
  <c r="BK201" i="2"/>
  <c r="J201" i="2"/>
  <c r="J108" i="2" s="1"/>
  <c r="BK213" i="2"/>
  <c r="J213" i="2" s="1"/>
  <c r="J109" i="2" s="1"/>
  <c r="P400" i="2"/>
  <c r="R213" i="2"/>
  <c r="BK266" i="2"/>
  <c r="J266" i="2"/>
  <c r="J110" i="2"/>
  <c r="BK274" i="2"/>
  <c r="J274" i="2" s="1"/>
  <c r="J111" i="2" s="1"/>
  <c r="R274" i="2"/>
  <c r="BK139" i="2"/>
  <c r="J139" i="2"/>
  <c r="J100" i="2"/>
  <c r="BK170" i="2"/>
  <c r="J170" i="2"/>
  <c r="J104" i="2"/>
  <c r="BK197" i="2"/>
  <c r="J197" i="2" s="1"/>
  <c r="J106" i="2" s="1"/>
  <c r="BK164" i="2"/>
  <c r="J164" i="2"/>
  <c r="J103" i="2"/>
  <c r="BK455" i="2"/>
  <c r="J455" i="2"/>
  <c r="J113" i="2"/>
  <c r="BK463" i="2"/>
  <c r="J463" i="2"/>
  <c r="J115" i="2"/>
  <c r="J93" i="2"/>
  <c r="J94" i="2"/>
  <c r="BE140" i="2"/>
  <c r="BE160" i="2"/>
  <c r="BE178" i="2"/>
  <c r="BE189" i="2"/>
  <c r="BE228" i="2"/>
  <c r="BE251" i="2"/>
  <c r="BE267" i="2"/>
  <c r="BE275" i="2"/>
  <c r="BE277" i="2"/>
  <c r="BE304" i="2"/>
  <c r="BE315" i="2"/>
  <c r="BE410" i="2"/>
  <c r="BE412" i="2"/>
  <c r="BE414" i="2"/>
  <c r="BE448" i="2"/>
  <c r="J91" i="2"/>
  <c r="F94" i="2"/>
  <c r="E125" i="2"/>
  <c r="F133" i="2"/>
  <c r="BE155" i="2"/>
  <c r="BE165" i="2"/>
  <c r="BE176" i="2"/>
  <c r="BE195" i="2"/>
  <c r="BE198" i="2"/>
  <c r="BE202" i="2"/>
  <c r="BE209" i="2"/>
  <c r="BE233" i="2"/>
  <c r="BE241" i="2"/>
  <c r="BE272" i="2"/>
  <c r="BE293" i="2"/>
  <c r="BE371" i="2"/>
  <c r="BE381" i="2"/>
  <c r="BE385" i="2"/>
  <c r="BE394" i="2"/>
  <c r="BE398" i="2"/>
  <c r="BE401" i="2"/>
  <c r="BE452" i="2"/>
  <c r="BE162" i="2"/>
  <c r="BE191" i="2"/>
  <c r="BE214" i="2"/>
  <c r="BE224" i="2"/>
  <c r="BE238" i="2"/>
  <c r="BE279" i="2"/>
  <c r="BE285" i="2"/>
  <c r="BE376" i="2"/>
  <c r="BE145" i="2"/>
  <c r="BE149" i="2"/>
  <c r="BE153" i="2"/>
  <c r="BE171" i="2"/>
  <c r="BE173" i="2"/>
  <c r="BE211" i="2"/>
  <c r="BE230" i="2"/>
  <c r="BE261" i="2"/>
  <c r="BE264" i="2"/>
  <c r="BE281" i="2"/>
  <c r="BE288" i="2"/>
  <c r="BE296" i="2"/>
  <c r="BE310" i="2"/>
  <c r="BE347" i="2"/>
  <c r="BE353" i="2"/>
  <c r="BE366" i="2"/>
  <c r="BE390" i="2"/>
  <c r="BE406" i="2"/>
  <c r="BE408" i="2"/>
  <c r="BE450" i="2"/>
  <c r="BE456" i="2"/>
  <c r="BE464" i="2"/>
  <c r="F39" i="2"/>
  <c r="BD96" i="1"/>
  <c r="BD95" i="1" s="1"/>
  <c r="BD94" i="1" s="1"/>
  <c r="W33" i="1" s="1"/>
  <c r="F38" i="2"/>
  <c r="BC96" i="1"/>
  <c r="BC95" i="1"/>
  <c r="AY95" i="1"/>
  <c r="J36" i="2"/>
  <c r="AW96" i="1"/>
  <c r="AS94" i="1"/>
  <c r="F37" i="2"/>
  <c r="BB96" i="1" s="1"/>
  <c r="BB95" i="1" s="1"/>
  <c r="AX95" i="1" s="1"/>
  <c r="F36" i="2"/>
  <c r="BA96" i="1"/>
  <c r="BA95" i="1"/>
  <c r="AW95" i="1"/>
  <c r="T200" i="2" l="1"/>
  <c r="T137" i="2"/>
  <c r="R200" i="2"/>
  <c r="R137" i="2" s="1"/>
  <c r="P200" i="2"/>
  <c r="P137" i="2"/>
  <c r="AU96" i="1"/>
  <c r="BK138" i="2"/>
  <c r="BK200" i="2"/>
  <c r="J200" i="2"/>
  <c r="J107" i="2" s="1"/>
  <c r="BK462" i="2"/>
  <c r="J462" i="2"/>
  <c r="J114" i="2" s="1"/>
  <c r="J35" i="2"/>
  <c r="AV96" i="1"/>
  <c r="AT96" i="1"/>
  <c r="BA94" i="1"/>
  <c r="W30" i="1"/>
  <c r="F35" i="2"/>
  <c r="AZ96" i="1" s="1"/>
  <c r="AZ95" i="1" s="1"/>
  <c r="AV95" i="1" s="1"/>
  <c r="AT95" i="1" s="1"/>
  <c r="BB94" i="1"/>
  <c r="W31" i="1"/>
  <c r="BC94" i="1"/>
  <c r="AY94" i="1"/>
  <c r="AU95" i="1"/>
  <c r="AU94" i="1"/>
  <c r="BK137" i="2" l="1"/>
  <c r="J137" i="2"/>
  <c r="J98" i="2" s="1"/>
  <c r="J138" i="2"/>
  <c r="J99" i="2" s="1"/>
  <c r="AZ94" i="1"/>
  <c r="W29" i="1"/>
  <c r="W32" i="1"/>
  <c r="AW94" i="1"/>
  <c r="AK30" i="1"/>
  <c r="AX94" i="1"/>
  <c r="J32" i="2" l="1"/>
  <c r="AG96" i="1"/>
  <c r="AG95" i="1"/>
  <c r="AN95" i="1" s="1"/>
  <c r="AV94" i="1"/>
  <c r="AK29" i="1"/>
  <c r="J41" i="2" l="1"/>
  <c r="AN96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<sst xmlns="http://schemas.openxmlformats.org/spreadsheetml/2006/main" count="3222" uniqueCount="567">
  <si>
    <t>Export Komplet</t>
  </si>
  <si>
    <t/>
  </si>
  <si>
    <t>2.0</t>
  </si>
  <si>
    <t>ZAMOK</t>
  </si>
  <si>
    <t>False</t>
  </si>
  <si>
    <t>{83387c16-0cbb-4db4-9686-315c85a22586}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</si>
  <si>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</si>
  <si>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</si>
  <si>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</si>
  <si>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</si>
  <si>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</si>
  <si>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</si>
  <si>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</si>
  <si>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</si>
  <si>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0667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</si>
  <si>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</si>
  <si>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</si>
  <si>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Ledeč n. S. KSÚS sklad, II. etapa</t>
  </si>
  <si>
    <t>KSO:</t>
  </si>
  <si>
    <t>CC-CZ:</t>
  </si>
  <si>
    <t>Místo:</t>
  </si>
  <si>
    <t xml:space="preserve"> </t>
  </si>
  <si>
    <t>Datum:</t>
  </si>
  <si>
    <t>6. 7. 2024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</si>
  <si>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</si>
  <si>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</si>
  <si>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</si>
  <si>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</si>
  <si>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</si>
  <si>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</si>
  <si>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</si>
  <si>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</si>
  <si>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</si>
  <si>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- Rozpočet byl vypracován v podrobnosti dokumentace pro povolení stavby,_x000D_
- Konkrétní výrobky a obchodní značky jsou uvedeny jako příklad kvalitativního a parametrového standardu,_x000D_
- Veškeré položky na přípomoce atd. jsou zahrnuty v jednotlivých jednotkových cenách,_x000D_
- Pokud jsou uvedeny konkrétní stavební přípomoce, platí zároveň předchozí bod pro stavební přípomoce neuvedené, tzn. neuvedené stavební přípomoce konkrétní položkou jsou součástí jednotlivých jednotkových cen ostatních položek,_x000D_
- Součásti prací jsou veškeré zkoušky, potřebná měření, inspekce, uvedení zařízení do provozu, zaškolení obsluhy a revize,_x000D_
- Součástí dodávky je zpracování veškeré dílenské dokumentace,_x000D_
- V rozsahu prací zhotovitele jsou rovněž jakékoliv prvky, zařízení, práce a pomocné materiály, neuvedené v tomto soupisu výkonů, které jsou ale nezbytně nutné k dodání, instalaci, dokončení a provozování díla v souladu se zákony a předpisy platnými v ČR, a které dodavatel vzhledem ke své odbornosti a znalosti mohl a měl předpokládat,_x000D_
- V rozsahu prací zhotovitele jsou rovněž drobné stavební úpravy na stavebních konstrukcích pro potrubí a strojní zařízení (prostupy, základy, chráničky). Protipožární utěsnění prostupů požárními stěnami. Pomocné zednické práce,_x000D_
- Ceny jsou konečné, obsahují veškeré náklady potřebné pro kompletní dokončení a předání funkčního díla – dodávku, montáž, kotevní a spojovací prostředky, zapojení, oživení, zprovoznění, odzkoušení a vyregulování dodaného zařízení. Součástí dodávky je též kompletní výrobní příprava, tj. zhotovení dodavatelské dokumentace, projednání a odsouhlasení dodavatelské dokumentace s autorem projektu a investorem, účast na kontrolních dnech stavby, koordinace speciálních profesí se stavební částí, ověření rozměrů na stavbě. Součástí dodávky jsou dokumentace a doklady dodaného díla dokumentaci, tj. výchozí revize, měření a odzkoušení, prohlášení o shodě, záruční listy, návody a manuály, zaškolení obsluhy, certifikace zdravotní nezávadnosti a bezpečnosti, certifikace požární odolnosti konstrukcí. Dodávka obsahuje veškerou dopravu, přesuny hmot, vybalení, rozmístění a instalaci prvků, odvoz a likvidaci suti, odpadu, likvidaci obalů, závěrečný čistý úklid. Cena obsahuje dále náklady na výrobu, odzkoušení a odsouhlasení prototypů atypických výrobků, odzkoušení vzorů na místě. Vzorky, prototypy a zkoušky budou provedeny v rozsahu, počtu verzí a čase potřebném k jejich úplnému protokolárnímu odsouhlasení. Vzorování a výroba prototypů bude provedena před zadáním do výroby. Zadání do výroby bude provedeno po protokolárním odsouhlasení dodavatelské dokumentace, prototypů a vzorků ze strany autorů návrhu a investora. - Výše uvedené platí pro všechny rozpočty, soupisy prací a výkazy výměr,_x000D_
Místo plnění: Ledeč nad Sázavou.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</si>
  <si>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</si>
  <si>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</si>
  <si>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</si>
  <si>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</si>
  <si>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</si>
  <si>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</si>
  <si>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</si>
  <si>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</si>
  <si>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</si>
  <si>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</si>
  <si>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</si>
  <si>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</si>
  <si>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</si>
  <si>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</si>
  <si>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</si>
  <si>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</si>
  <si>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</si>
  <si>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</si>
  <si>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</si>
  <si>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</si>
  <si>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</si>
  <si>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</si>
  <si>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</si>
  <si>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</si>
  <si>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</si>
  <si>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</si>
  <si>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</si>
  <si>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</si>
  <si>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</si>
  <si>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</si>
  <si>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</si>
  <si>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</si>
  <si>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</si>
  <si>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</si>
  <si>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</si>
  <si>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</si>
  <si>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</si>
  <si>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</si>
  <si>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</si>
  <si>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</si>
  <si>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</si>
  <si>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</si>
  <si>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</si>
  <si>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</si>
  <si>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0667_2407012_01_(1)</t>
  </si>
  <si>
    <t>ROZPOČET</t>
  </si>
  <si>
    <t>STA</t>
  </si>
  <si>
    <t>1</t>
  </si>
  <si>
    <t>{5cc94ffc-3a9b-4324-8ee0-5f406ffef222}</t>
  </si>
  <si>
    <t>2</t>
  </si>
  <si>
    <t>/</t>
  </si>
  <si>
    <t>DZS 01.02</t>
  </si>
  <si>
    <t>Soupis</t>
  </si>
  <si>
    <t>{500cd6f1-d353-41c3-9a7a-1c43a6613ad6}</t>
  </si>
  <si>
    <t>KRYCÍ LIST SOUPISU PRACÍ</t>
  </si>
  <si>
    <t>Objekt:</t>
  </si>
  <si>
    <t>0667_2407012_01_(1) - ROZPOČET</t>
  </si>
  <si>
    <t>Soupis:</t>
  </si>
  <si>
    <t>DZS 01.02 - ROZPOČET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</si>
  <si>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</si>
  <si>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</si>
  <si>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</si>
  <si>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</si>
  <si>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</si>
  <si>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</si>
  <si>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</si>
  <si>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</si>
  <si>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</si>
  <si>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</si>
  <si>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</si>
  <si>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</si>
  <si>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</si>
  <si>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</si>
  <si>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</si>
  <si>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</si>
  <si>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</si>
  <si>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</si>
  <si>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</si>
  <si>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</si>
  <si>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</si>
  <si>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</si>
  <si>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</si>
  <si>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</si>
  <si>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</si>
  <si>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</si>
  <si>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</si>
  <si>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</si>
  <si>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</si>
  <si>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</si>
  <si>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</si>
  <si>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</si>
  <si>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</si>
  <si>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</si>
  <si>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</si>
  <si>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</si>
  <si>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</si>
  <si>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</si>
  <si>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</si>
  <si>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</si>
  <si>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113107344</t>
  </si>
  <si>
    <t>Odstranění podkladu živičného tl přes 150 do 200 mm strojně pl do 50 m2</t>
  </si>
  <si>
    <t>m2</t>
  </si>
  <si>
    <t>CS ÚRS 2024 01</t>
  </si>
  <si>
    <t>4</t>
  </si>
  <si>
    <t>1972069456</t>
  </si>
  <si>
    <t>PP</t>
  </si>
  <si>
    <t>Odstranění podkladů nebo krytů strojně plochy jednotlivě do 50 m2 s přemístěním hmot na skládku na vzdálenost do 3 m nebo s naložením na dopravní prostředek živičných, o tl. vrstvy přes 150 do 200 mm</t>
  </si>
  <si>
    <t>VV</t>
  </si>
  <si>
    <t>"základ solankové nádrže: " 3,5*7,5</t>
  </si>
  <si>
    <t>Součet</t>
  </si>
  <si>
    <t>Zakládání</t>
  </si>
  <si>
    <t>273322611</t>
  </si>
  <si>
    <t>Základové desky ze ŽB se zvýšenými nároky na prostředí tř. C 30/37</t>
  </si>
  <si>
    <t>m3</t>
  </si>
  <si>
    <t>24882587</t>
  </si>
  <si>
    <t>Základy z betonu železového (bez výztuže) desky z betonu se zvýšenými nároky na prostředí tř. C 30/37</t>
  </si>
  <si>
    <t>"základ solankové nádrže: " 3,5*7,5*0,35</t>
  </si>
  <si>
    <t>3</t>
  </si>
  <si>
    <t>273351121</t>
  </si>
  <si>
    <t>Zřízení bednění základových desek</t>
  </si>
  <si>
    <t>407336549</t>
  </si>
  <si>
    <t>Bednění základů desek zřízení</t>
  </si>
  <si>
    <t>"základ solankové nádrže: " (2,0*3,5+2,0*7,5)*0,15</t>
  </si>
  <si>
    <t>273351122</t>
  </si>
  <si>
    <t>Odstranění bednění základových desek</t>
  </si>
  <si>
    <t>-160620086</t>
  </si>
  <si>
    <t>Bednění základů desek odstranění</t>
  </si>
  <si>
    <t>5</t>
  </si>
  <si>
    <t>275362021</t>
  </si>
  <si>
    <t>Výztuž základových patek svařovanými sítěmi Kari</t>
  </si>
  <si>
    <t>t</t>
  </si>
  <si>
    <t>-150532390</t>
  </si>
  <si>
    <t>Výztuž základů patek ze svařovaných sítí z drátů typu KARI</t>
  </si>
  <si>
    <t>"výztuž 8/150 x 8/150 ve dvou vrstvách; 5,4 kg/m2: "  3,5*7,5*2,0*1,15*(5,4/1000)</t>
  </si>
  <si>
    <t>Svislé a kompletní konstrukce</t>
  </si>
  <si>
    <t>6</t>
  </si>
  <si>
    <t>382413118</t>
  </si>
  <si>
    <t>Osazení jímky z PP na obetonování objemu 12000 l pro usazení do terénu</t>
  </si>
  <si>
    <t>kus</t>
  </si>
  <si>
    <t>1338069240</t>
  </si>
  <si>
    <t>Osazení plastové jímky z polypropylenu PP na obetonování objemu 12000 l</t>
  </si>
  <si>
    <t>7</t>
  </si>
  <si>
    <t>M</t>
  </si>
  <si>
    <t>56230022.a</t>
  </si>
  <si>
    <t>jímka plastová *samonosná s UV ochranou v. 2,5 m, pr. 2,5 m objem 12m3 pro solanku</t>
  </si>
  <si>
    <t>8</t>
  </si>
  <si>
    <t>-2056935249</t>
  </si>
  <si>
    <t>Úpravy povrchů, podlahy a osazování výplní</t>
  </si>
  <si>
    <t>632450122</t>
  </si>
  <si>
    <t>Vyrovnávací cementový potěr tl přes 20 do 30 mm ze suchých směsí provedený v pásu</t>
  </si>
  <si>
    <t>150708740</t>
  </si>
  <si>
    <t>Potěr cementový vyrovnávací ze suchých směsí v pásu o průměrné (střední) tl. přes 20 do 30 mm</t>
  </si>
  <si>
    <t>ŠTÍT</t>
  </si>
  <si>
    <t>"U200 - podkladní profil štít, 2 kusy; dl. 17,65 m; 25,3 kg/m: " 17,65*2,0*0,2</t>
  </si>
  <si>
    <t>9</t>
  </si>
  <si>
    <t>Ostatní konstrukce a práce, bourání</t>
  </si>
  <si>
    <t>946112118</t>
  </si>
  <si>
    <t>Montáž pojízdných věží trubkových/dílcových š přes 0,9 do 1,6 m dl do 3,2 m v přes 7,6 do 8,6 m</t>
  </si>
  <si>
    <t>-1286073153</t>
  </si>
  <si>
    <t>Věže pojízdné trubkové nebo dílcové s maximálním zatížením podlahy do 200 kg/m2 šířky přes 0,9 do 1,6 m, délky do 3,2 m výšky přes 7,6 m do 8,6 m montáž</t>
  </si>
  <si>
    <t>10</t>
  </si>
  <si>
    <t>946112218</t>
  </si>
  <si>
    <t>Příplatek k pojízdným věžím š přes 0,9 do 1,6 m dl do 3,2 m v přes 7,6 do 8,6 m za každý den použití</t>
  </si>
  <si>
    <t>-1025482916</t>
  </si>
  <si>
    <t>Věže pojízdné trubkové nebo dílcové s maximálním zatížením podlahy do 200 kg/m2 šířky přes 0,9 do 1,6 m, délky do 3,2 m výšky přes 7,6 m do 8,6 m příplatek k ceně za každý den použití</t>
  </si>
  <si>
    <t>4*29 'Přepočtené koeficientem množství</t>
  </si>
  <si>
    <t>11</t>
  </si>
  <si>
    <t>946112818</t>
  </si>
  <si>
    <t>Demontáž pojízdných věží trubkových/dílcových š přes 0,9 do 1,6 m dl do 3,2 m v přes 7,6 do 8,6 m</t>
  </si>
  <si>
    <t>-1771489995</t>
  </si>
  <si>
    <t>Věže pojízdné trubkové nebo dílcové s maximálním zatížením podlahy do 200 kg/m2 šířky přes 0,9 do 1,6 m, délky do 3,2 m výšky přes 7,6 m do 8,6 m demontáž</t>
  </si>
  <si>
    <t>953965117</t>
  </si>
  <si>
    <t>Kotevní šroub pro chemické kotvy M 10 dl 190 mm</t>
  </si>
  <si>
    <t>991779111</t>
  </si>
  <si>
    <t>Kotva chemická s vyvrtáním otvoru kotevní šrouby pro chemické kotvy, velikost M 10, délka 190 mm</t>
  </si>
  <si>
    <t>"U200 - podkladní profil štít, 2 kusy; dl. 17,65 m; 25,3 kg/m: " ((17,65/2,0)+1,0)*2,0</t>
  </si>
  <si>
    <t>"zaokrouhlení: " 20,0-19,65</t>
  </si>
  <si>
    <t>Mezisoučet</t>
  </si>
  <si>
    <t>DORAZ</t>
  </si>
  <si>
    <t>"4 kusy na doraz; 2 kusy celkem: " 4,0*2,0</t>
  </si>
  <si>
    <t>997</t>
  </si>
  <si>
    <t>Přesun sutě</t>
  </si>
  <si>
    <t>13</t>
  </si>
  <si>
    <t>997013501</t>
  </si>
  <si>
    <t>Odvoz suti a vybouraných hmot na skládku nebo meziskládku do 1 km se složením</t>
  </si>
  <si>
    <t>-1368853667</t>
  </si>
  <si>
    <t>Odvoz suti a vybouraných hmot na skládku nebo meziskládku se složením, na vzdálenost do 1 km</t>
  </si>
  <si>
    <t>14</t>
  </si>
  <si>
    <t>997013509</t>
  </si>
  <si>
    <t>Příplatek k odvozu suti a vybouraných hmot na skládku ZKD 1 km přes 1 km</t>
  </si>
  <si>
    <t>108405761</t>
  </si>
  <si>
    <t>Odvoz suti a vybouraných hmot na skládku nebo meziskládku se složením, na vzdálenost Příplatek k ceně za každý další započatý 1 km přes 1 km</t>
  </si>
  <si>
    <t>P</t>
  </si>
  <si>
    <t>Poznámka k položce:_x000D_
Trhový Štěpánov - 30 km.</t>
  </si>
  <si>
    <t>11,813*29 'Přepočtené koeficientem množství</t>
  </si>
  <si>
    <t>15</t>
  </si>
  <si>
    <t>997013645</t>
  </si>
  <si>
    <t>Poplatek za uložení na skládce (skládkovné) odpadu asfaltového bez dehtu kód odpadu 17 03 02</t>
  </si>
  <si>
    <t>-1063289705</t>
  </si>
  <si>
    <t>Poplatek za uložení stavebního odpadu na skládce (skládkovné) asfaltového bez obsahu dehtu zatříděného do Katalogu odpadů pod kódem 17 03 02</t>
  </si>
  <si>
    <t>998</t>
  </si>
  <si>
    <t>Přesun hmot</t>
  </si>
  <si>
    <t>16</t>
  </si>
  <si>
    <t>998014211</t>
  </si>
  <si>
    <t>Přesun hmot pro budovy jednopodlažní z kovových dílců</t>
  </si>
  <si>
    <t>-9469433</t>
  </si>
  <si>
    <t>Přesun hmot pro budovy a haly občanské výstavby, bydlení, výrobu a služby s nosnou svislou konstrukcí montovanou z dílců kovových vodorovná dopravní vzdálenost do 100 m, pro budovy a haly jednopodlažní</t>
  </si>
  <si>
    <t>PSV</t>
  </si>
  <si>
    <t>Práce a dodávky PSV</t>
  </si>
  <si>
    <t>722</t>
  </si>
  <si>
    <t>Zdravotechnika - vnitřní vodovod</t>
  </si>
  <si>
    <t>17</t>
  </si>
  <si>
    <t>722174006</t>
  </si>
  <si>
    <t>Potrubí vodovodní plastové PPR svar polyfúze PN 16 D 50x6,9 mm</t>
  </si>
  <si>
    <t>m</t>
  </si>
  <si>
    <t>-2055352767</t>
  </si>
  <si>
    <t>Potrubí z plastových trubek z polypropylenu PPR svařovaných polyfúzně PN 16 (SDR 7,4) D 50 x 6,9</t>
  </si>
  <si>
    <t>doprava solanky do vozu s chemickým posypem, do boční stěny míchárny</t>
  </si>
  <si>
    <t>"vodorovně: " 1,0+15,0</t>
  </si>
  <si>
    <t>"svisle: " 2,0</t>
  </si>
  <si>
    <t>18*1,1 'Přepočtené koeficientem množství</t>
  </si>
  <si>
    <t>18</t>
  </si>
  <si>
    <t>722230106</t>
  </si>
  <si>
    <t>Ventil přímý G 2" se dvěma závity</t>
  </si>
  <si>
    <t>-1037353389</t>
  </si>
  <si>
    <t>Armatury se dvěma závity ventily přímé G 2"</t>
  </si>
  <si>
    <t>19</t>
  </si>
  <si>
    <t>998722202</t>
  </si>
  <si>
    <t>Přesun hmot procentní pro vnitřní vodovod v objektech v přes 6 do 12 m</t>
  </si>
  <si>
    <t>%</t>
  </si>
  <si>
    <t>2104514630</t>
  </si>
  <si>
    <t>Přesun hmot pro vnitřní vodovod stanovený procentní sazbou (%) z ceny vodorovná dopravní vzdálenost do 50 m základní v objektech výšky přes 6 do 12 m</t>
  </si>
  <si>
    <t>762</t>
  </si>
  <si>
    <t>Konstrukce tesařské</t>
  </si>
  <si>
    <t>20</t>
  </si>
  <si>
    <t>762081410</t>
  </si>
  <si>
    <t>Vícestranné hoblování hraněného zabudovaného do konstrukce</t>
  </si>
  <si>
    <t>320201117</t>
  </si>
  <si>
    <t>Hoblování hraněného řeziva zabudovaného do konstrukce vícestranné hranoly</t>
  </si>
  <si>
    <t>rezerva 5 %, vrata 2x</t>
  </si>
  <si>
    <t>"obvodový rám - svislý: " (((0,12*2,0+0,1*2,0)*2,0)*5,25)*2,0*1,05</t>
  </si>
  <si>
    <t>"obvodový rám - svislý vnitřní: " (((0,12*2,0+0,1*2,0)*1,0)*5,25)*2,0*1,05</t>
  </si>
  <si>
    <t>"obvodový rám - vodorovný: " (((0,12*2,0+0,1*2,0)*2,0)*(4,75+4,70))*2,0*1,05</t>
  </si>
  <si>
    <t>"vnitřní příčle - vodorovná: " (((0,12*4,0+0,05*4,0)*2,0)*(4,75+4,70))*2,0*1,05</t>
  </si>
  <si>
    <t>762081510</t>
  </si>
  <si>
    <t>Plošné hoblování hraněného řeziva zabudovaného do konstrukce</t>
  </si>
  <si>
    <t>1204822086</t>
  </si>
  <si>
    <t>Hoblování hraněného řeziva zabudovaného do konstrukce plošné prkna, fošny</t>
  </si>
  <si>
    <t>"vratová výplň, rezerva 5 %: " (4,75*5,25+4,7*5,25)*2,0*1,05</t>
  </si>
  <si>
    <t>22</t>
  </si>
  <si>
    <t>762134123</t>
  </si>
  <si>
    <t>Montáž bednění stěn z hoblovaných fošen na pero a drážku nebo na polodrážku tl do 60 mm</t>
  </si>
  <si>
    <t>-728683738</t>
  </si>
  <si>
    <t>Montáž bednění stěn z hoblovaných fošen na pero a drážku, na polodrážku</t>
  </si>
  <si>
    <t>23</t>
  </si>
  <si>
    <t>61191173</t>
  </si>
  <si>
    <t>palubky obkladové smrk profil klasický 19x121mm jakost A/B</t>
  </si>
  <si>
    <t>32</t>
  </si>
  <si>
    <t>-1551064899</t>
  </si>
  <si>
    <t>104,186*1,1 'Přepočtené koeficientem množství</t>
  </si>
  <si>
    <t>24</t>
  </si>
  <si>
    <t>762195000</t>
  </si>
  <si>
    <t>Spojovací prostředky pro montáž stěn, příček, bednění stěn, nerez</t>
  </si>
  <si>
    <t>646229956</t>
  </si>
  <si>
    <t>Spojovací prostředky stěn a příček hřebíky, svorníky, fixační prkna,nerez</t>
  </si>
  <si>
    <t>Poznámka k položce:_x000D_
nerez</t>
  </si>
  <si>
    <t>"pol. 762134123, montáž bednění stěn, nerez: " 104,186*0,02</t>
  </si>
  <si>
    <t>25</t>
  </si>
  <si>
    <t>762633120.a</t>
  </si>
  <si>
    <t>Osazení vrat tesařských posuvných</t>
  </si>
  <si>
    <t>1502804354</t>
  </si>
  <si>
    <t>104,186*0,5 'Přepočtené koeficientem množství</t>
  </si>
  <si>
    <t>26</t>
  </si>
  <si>
    <t>762713211</t>
  </si>
  <si>
    <t>Montáž prostorové vázané kce s ocelovými spojkami z hoblovaného řeziva průřezové pl do 120 cm2</t>
  </si>
  <si>
    <t>2102959356</t>
  </si>
  <si>
    <t>Montáž prostorových vázaných konstrukcí z řeziva hoblovaného s použitím ocelových spojek (spojky ve specifikaci) průřezové plochy do 120 cm2</t>
  </si>
  <si>
    <t>"obvodový rám - svislý: " (5,25*2,0)*2,0*1,05</t>
  </si>
  <si>
    <t>"obvodový rám - svislý vnitřní: " (5,25*1,0)*2,0*1,05</t>
  </si>
  <si>
    <t>"obvodový rám - vodorovný: " ((4,75+4,70)*2,0)*1,05</t>
  </si>
  <si>
    <t>"vnitřní příčle - vodorovná: " ((4,75+4,7)*2,0)*2,0*1,05</t>
  </si>
  <si>
    <t>27</t>
  </si>
  <si>
    <t>60512125</t>
  </si>
  <si>
    <t>hranol stavební řezivo průřezu do 120cm2 do dl 6m</t>
  </si>
  <si>
    <t>897221827</t>
  </si>
  <si>
    <t>"obvodový rám - svislý: " (5,25*2,0)*2,0*(0,12*0,1)</t>
  </si>
  <si>
    <t>"obvodový rám - svislý vnitřní: " (5,25*1,0)*2,0*(0,12*0,1)</t>
  </si>
  <si>
    <t>"obvodový rám - vodorovný: " ((4,75+4,70)*2,0)*(0,12*0,1)</t>
  </si>
  <si>
    <t>"vnitřní příčle - vodorovná: " ((4,75+4,7)*2,0)*2,0*(0,12*0,05)</t>
  </si>
  <si>
    <t>0,832*1,1 'Přepočtené koeficientem množství</t>
  </si>
  <si>
    <t>28</t>
  </si>
  <si>
    <t>762795000</t>
  </si>
  <si>
    <t>Spojovací prostředky pro montáž prostorových vázaných kcí, nerez</t>
  </si>
  <si>
    <t>2055263704</t>
  </si>
  <si>
    <t>Spojovací prostředky prostorových vázaných konstrukcí hřebíky, svorníky, fixační prkna, nerez</t>
  </si>
  <si>
    <t>29</t>
  </si>
  <si>
    <t>998762202</t>
  </si>
  <si>
    <t>Přesun hmot procentní pro kce tesařské v objektech v přes 6 do 12 m</t>
  </si>
  <si>
    <t>2097924220</t>
  </si>
  <si>
    <t>Přesun hmot pro konstrukce tesařské stanovený procentní sazbou (%) z ceny vodorovná dopravní vzdálenost do 50 m s užitím mechanizace v objektech výšky přes 6 do 12 m</t>
  </si>
  <si>
    <t>764</t>
  </si>
  <si>
    <t>Konstrukce klempířské</t>
  </si>
  <si>
    <t>30</t>
  </si>
  <si>
    <t>764212404</t>
  </si>
  <si>
    <t>Oplechování štítu závětrnou lištou z Pz plechu rš 330 mm</t>
  </si>
  <si>
    <t>417391069</t>
  </si>
  <si>
    <t>Oplechování střešních prvků z pozinkovaného plechu štítu závětrnou lištou rš 330 mm</t>
  </si>
  <si>
    <t>"napojení na krytinu: " 9,45*2,0</t>
  </si>
  <si>
    <t>31</t>
  </si>
  <si>
    <t>998764202</t>
  </si>
  <si>
    <t>Přesun hmot procentní pro konstrukce klempířské v objektech v přes 6 do 12 m</t>
  </si>
  <si>
    <t>1981685947</t>
  </si>
  <si>
    <t>Přesun hmot pro konstrukce klempířské stanovený procentní sazbou (%) z ceny vodorovná dopravní vzdálenost do 50 m s užitím mechanizace v objektech výšky přes 6 do 12 m</t>
  </si>
  <si>
    <t>767</t>
  </si>
  <si>
    <t>Konstrukce zámečnické</t>
  </si>
  <si>
    <t>767/001</t>
  </si>
  <si>
    <t>Kování vrata - pojezd</t>
  </si>
  <si>
    <t>kpl</t>
  </si>
  <si>
    <t>1998554705</t>
  </si>
  <si>
    <t>33</t>
  </si>
  <si>
    <t>767/002</t>
  </si>
  <si>
    <t>Kompletace dorazu vrat</t>
  </si>
  <si>
    <t>-1289749344</t>
  </si>
  <si>
    <t>34</t>
  </si>
  <si>
    <t>767/003</t>
  </si>
  <si>
    <t>Podpěrná konstrukce potrubí</t>
  </si>
  <si>
    <t>-1388132641</t>
  </si>
  <si>
    <t>35</t>
  </si>
  <si>
    <t>767415122</t>
  </si>
  <si>
    <t>Montáž vnějšího obkladu skládaného pláště tvarovaným plechem budov v přes 6 do 12 m šroubováním</t>
  </si>
  <si>
    <t>-211590075</t>
  </si>
  <si>
    <t>Montáž vnějšího obkladu skládaného pláště plechem tvarovaným výšky budovy přes 6 do 12 m, uchyceným šroubováním</t>
  </si>
  <si>
    <t>"krytina štítu: " 60,31*2,0*1,05</t>
  </si>
  <si>
    <t>36</t>
  </si>
  <si>
    <t>15485110</t>
  </si>
  <si>
    <t>plech trapézový 35/207/1035 Pz tl 0,75mm</t>
  </si>
  <si>
    <t>2041299466</t>
  </si>
  <si>
    <t>126,651*1,133 'Přepočtené koeficientem množství</t>
  </si>
  <si>
    <t>37</t>
  </si>
  <si>
    <t>767428102</t>
  </si>
  <si>
    <t>Montáž lemování spodního ukončení kovových fasád</t>
  </si>
  <si>
    <t>-1948641330</t>
  </si>
  <si>
    <t>Montáž lemovacích prvků kovových fasádních obkladů spodního ukončení</t>
  </si>
  <si>
    <t>"U200 - podkladní profil štít, 2 kusy; dl. 17,65 m: " 17,65*2,0*1,05</t>
  </si>
  <si>
    <t>38</t>
  </si>
  <si>
    <t>13814053</t>
  </si>
  <si>
    <t>ukončení dolní nezateplená fasáda (okapnice, zakládací profil) lakovaný Pz plech tl 0,5-0,63mm</t>
  </si>
  <si>
    <t>4028464</t>
  </si>
  <si>
    <t>37,065*1,08 'Přepočtené koeficientem množství</t>
  </si>
  <si>
    <t>39</t>
  </si>
  <si>
    <t>767995111</t>
  </si>
  <si>
    <t>Montáž atypických zámečnických konstrukcí hm do 5 kg</t>
  </si>
  <si>
    <t>kg</t>
  </si>
  <si>
    <t>-674871351</t>
  </si>
  <si>
    <t>Montáž ostatních atypických zámečnických konstrukcí hmotnosti do 5 kg</t>
  </si>
  <si>
    <t>"L 40x40x4, doraz; dl. 500 mm; 2 kusy na doraz; 2 kusy celkem; 2,42 kg/m: " (0,5*2,0)*2,0*2,42</t>
  </si>
  <si>
    <t>"U 120, svisle, doraz; hmotnost 13,4 kg/m; dl. 0,5 m: " 2,0*0,5*13,4</t>
  </si>
  <si>
    <t>40</t>
  </si>
  <si>
    <t>13010414</t>
  </si>
  <si>
    <t>úhelník ocelový rovnostranný jakost S235JR (11 375) 40x40x4mm</t>
  </si>
  <si>
    <t>-966285370</t>
  </si>
  <si>
    <t>"L 40x40x4, doraz; dl. 500 mm; 2 kusy na doraz; 2 kusy celkem; 2,42 kg/m: " (0,5*2,0)*2,0*(2,42/1000)</t>
  </si>
  <si>
    <t>0,005*1,15 'Přepočtené koeficientem množství</t>
  </si>
  <si>
    <t>41</t>
  </si>
  <si>
    <t>13010818</t>
  </si>
  <si>
    <t>ocel profilová jakost S235JR (11 375) průřez U (UPN) 120</t>
  </si>
  <si>
    <t>-1506147193</t>
  </si>
  <si>
    <t>"U 120, svisle, doraz; hmotnost 13,4 kg/m; dl. 0,5 m: " 2,0*0,5*(13,4/1000)</t>
  </si>
  <si>
    <t>42</t>
  </si>
  <si>
    <t>767995113</t>
  </si>
  <si>
    <t>Montáž atypických zámečnických konstrukcí hm přes 10 do 20 kg</t>
  </si>
  <si>
    <t>295414092</t>
  </si>
  <si>
    <t>Montáž ostatních atypických zámečnických konstrukcí hmotnosti přes 10 do 20 kg</t>
  </si>
  <si>
    <t>Poznámka k položce:_x000D_
Rezerva 5 %.</t>
  </si>
  <si>
    <t>VRATA</t>
  </si>
  <si>
    <t>"U 80 - doplnění mezi podélnými profily U 140; á 1,0 m; 8 kusů; dl. 1,5 m; 8,64 kg/m: " 8,0*1,5*8,64</t>
  </si>
  <si>
    <t>"pásovina 8/80 vodorovná v místě sloupu; dl. 300 mm; 62,8 kg/m2; 3 kusy: " 3,0*0,08*0,3*62,8</t>
  </si>
  <si>
    <t>"pásovina 8/80 svislá - závěs v místě sloupu; dl. 620 mm; 62,8 kg/m2; 3 kusy: " 3,0*0,08*0,62*62,8</t>
  </si>
  <si>
    <t>"pásovina 8/80 svislá - závěs; dl. 720 mm; 62,8 kg/m2; 8 kusů: " 8,0*0,08*0,72*62,8</t>
  </si>
  <si>
    <t>"pásovina 8/50 svislá - závěs na vratech; 62,8 kg/m2: " (3,0*1,0+0,8+2,0*0,4)*0,05*62,8</t>
  </si>
  <si>
    <t>"U 180, vodorovně - pojezd vrat; hmotnost 22,0 kg/m; dl. 10,1 m: " 10,1*22,0</t>
  </si>
  <si>
    <t>"pásovina 4/60, úchyt L profilů - navařeno na U 180 proti sobě, pojezd; dl. 80 mm; á 1000 mm; 47,1 kg/m2: " ((10,1/1,0)+1,0)*2,0*0,06*0,08*47,1</t>
  </si>
  <si>
    <t>"L 40x40x4, pojezd vrat, svařeno s pásovinou 4/60; 2 kusy; 2,42 kg/m: " 10,1*2,0*2,42</t>
  </si>
  <si>
    <t>"pásovina tl. 4 mm - trojúhelník, mimo sloup u závěsů; 16 kusů; 47,1 kg/m2: " 16,0*0,3*0,3*47,1</t>
  </si>
  <si>
    <t>"oplechování svislé hrany vrat nerez; 4 hrany; výška 5,25 m; 12 kg/m2: " ((0,12+0,1+0,12)*2,0)*5,25*2,0*12,0</t>
  </si>
  <si>
    <t>"IPE100 - sloup štít; štít 2x; 8,1 kg/m: " ((2,0+2,8+3,56)*2,0+4,34)*2,0*8,1</t>
  </si>
  <si>
    <t>"U200 - podkladní profil štít, 2 kusy; dl. 17,65 m; 25,3 kg/m: " 17,65*2,0*25,3</t>
  </si>
  <si>
    <t>"L 50x50x4, štít paždík; štít 2x; 3,06 kg/m: " (17,5*2,0+16,4+9,0+1,5+2,0*9,05)*2,0*3,06</t>
  </si>
  <si>
    <t>"zavětrování pásovina 8/30, štít 2x; 2 kusy; 62,8 kg/m2: " ((4,0+4,6)*0,03*2,0)*2,0*62,8</t>
  </si>
  <si>
    <t>2379,208*1,05 'Přepočtené koeficientem množství</t>
  </si>
  <si>
    <t>43</t>
  </si>
  <si>
    <t>13611214</t>
  </si>
  <si>
    <t>plech ocelový hladký jakost S235JR tl 4mm tabule</t>
  </si>
  <si>
    <t>-1561497808</t>
  </si>
  <si>
    <t>"pásovina 4/60, úchyt L profilů - navařeno na U 180 proti sobě, pojezd; dl. 80 mm; á 1000 mm; 47,1 kg/m2: " ((10,1/1,0)+1,0)*2,0*0,06*0,08*(47,1/1000)</t>
  </si>
  <si>
    <t>"pásovina tl. 4 mm - trojúhelník, mimo sloup u závěsů; 16 kusů; 47,1 kg/m2: " 16,0*0,3*0,3*(47,1/1000)</t>
  </si>
  <si>
    <t>0,073*1,15 'Přepočtené koeficientem množství</t>
  </si>
  <si>
    <t>44</t>
  </si>
  <si>
    <t>13611228</t>
  </si>
  <si>
    <t>plech ocelový hladký jakost S235JR tl 10mm tabule</t>
  </si>
  <si>
    <t>-603119606</t>
  </si>
  <si>
    <t>"pásovina 8/80 vodorovná v místě sloupu; dl. 300 mm; 62,8 kg/m2; 3 kusy: " 3,0*0,08*0,3*(62,8/1000)</t>
  </si>
  <si>
    <t>"pásovina 8/80 svislá - závěs v místě sloupu; dl. 620 mm; 62,8 kg/m2; 3 kusy: " 3,0*0,08*0,62*(62,8/1000)</t>
  </si>
  <si>
    <t>"pásovina 8/80 svislá - závěs; dl. 720 mm; 62,8 kg/m2; 8 kusů: " 8,0*0,08*0,72*(62,8/1000)</t>
  </si>
  <si>
    <t>"pásovina 8/50 svislá - závěs na vratech; 62,8 kg/m2: " (3,0*1,0+0,8+2,0*0,4)*0,05*(62,8/1000)</t>
  </si>
  <si>
    <t>"pásovina 8/30, štít 2x; 2 kusy; 62,8 kg/m2: " ((4,0+4,6)*0,03*2,0)*2,0*(62,8/1000)</t>
  </si>
  <si>
    <t>0,122*1,15 'Přepočtené koeficientem množství</t>
  </si>
  <si>
    <t>45</t>
  </si>
  <si>
    <t>-1401146657</t>
  </si>
  <si>
    <t>"L 40x40x4, pojezd vrat, svařeno s pásovinou 4/60; 2 kusy; 2,42 kg/m: " 10,1*2,0*(2,42/1000)</t>
  </si>
  <si>
    <t>0,049*1,15 'Přepočtené koeficientem množství</t>
  </si>
  <si>
    <t>46</t>
  </si>
  <si>
    <t>13756615</t>
  </si>
  <si>
    <t>plech nerezový tl 1,5mm tabule</t>
  </si>
  <si>
    <t>1557530322</t>
  </si>
  <si>
    <t>"oplechování svislé hrany vrat; 4 hrany; výška 5,25 m; 12 kg/m2: " ((0,12+0,1+0,12)*2,0)*5,25*2,0*(12,0/1000)</t>
  </si>
  <si>
    <t>0,086*1,15 'Přepočtené koeficientem množství</t>
  </si>
  <si>
    <t>47</t>
  </si>
  <si>
    <t>13010824</t>
  </si>
  <si>
    <t>ocel profilová jakost S235JR (11 375) průřez U (UPN) 180</t>
  </si>
  <si>
    <t>1656737168</t>
  </si>
  <si>
    <t>"U 180, vodorovně - pojezd vrat; hmotnost 22,0 kg/m; dl. 10,1 m: " 10,1*(22,0/1000)</t>
  </si>
  <si>
    <t>0,222*1,15 'Přepočtené koeficientem množství</t>
  </si>
  <si>
    <t>48</t>
  </si>
  <si>
    <t>13010742</t>
  </si>
  <si>
    <t>ocel profilová jakost S235JR (11 375) průřez IPE 100</t>
  </si>
  <si>
    <t>1686843239</t>
  </si>
  <si>
    <t>"IPE100 - sloup štít; štít 2x; 8,1 kg/m: " ((2,0+2,8+3,56)*2,0+4,34)*2,0*(8,1/1000)</t>
  </si>
  <si>
    <t>49</t>
  </si>
  <si>
    <t>13010814</t>
  </si>
  <si>
    <t>ocel profilová jakost S235JR (11 375) průřez U (UPN) 80</t>
  </si>
  <si>
    <t>102516376</t>
  </si>
  <si>
    <t>"U 80 - doplnění mezi podélnými profily U 140; á 1,0 m; 8 kusů; dl. 1,5 m; 8,64 kg/m: " 8,0*1,5*(8,64/1000)</t>
  </si>
  <si>
    <t>0,104*1,15 'Přepočtené koeficientem množství</t>
  </si>
  <si>
    <t>50</t>
  </si>
  <si>
    <t>13010826</t>
  </si>
  <si>
    <t>ocel profilová jakost S235JR (11 375) průřez U (UPN) 200</t>
  </si>
  <si>
    <t>-835069418</t>
  </si>
  <si>
    <t>"U200 - podkladní profil štít, 2 kusy; dl. 17,65 m; 25,3 kg/m: " 17,65*2,0*(25,3/1000)</t>
  </si>
  <si>
    <t>51</t>
  </si>
  <si>
    <t>13011064</t>
  </si>
  <si>
    <t>úhelník ocelový rovnostranný jakost S235JR (11 375) 50x50x4mm</t>
  </si>
  <si>
    <t>-693213352</t>
  </si>
  <si>
    <t>"L 50x50x4, štít paždík; štít 2x; 3,06 kg/m: " (17,5*2,0+16,4+9,0+1,5+2,0*9,05)*2,0*(3,06/1000)</t>
  </si>
  <si>
    <t>52</t>
  </si>
  <si>
    <t>998767202</t>
  </si>
  <si>
    <t>Přesun hmot procentní pro zámečnické konstrukce v objektech v přes 6 do 12 m</t>
  </si>
  <si>
    <t>1826373173</t>
  </si>
  <si>
    <t>Přesun hmot pro zámečnické konstrukce stanovený procentní sazbou (%) z ceny vodorovná dopravní vzdálenost do 50 m základní v objektech výšky přes 6 do 12 m</t>
  </si>
  <si>
    <t>783</t>
  </si>
  <si>
    <t>Dokončovací práce - nátěry</t>
  </si>
  <si>
    <t>53</t>
  </si>
  <si>
    <t>783201201</t>
  </si>
  <si>
    <t>Obroušení tesařských konstrukcí před provedením nátěru</t>
  </si>
  <si>
    <t>759017908</t>
  </si>
  <si>
    <t>Příprava podkladu tesařských konstrukcí před provedením nátěru broušení</t>
  </si>
  <si>
    <t>"viz pol. 762081410, vícestranné hoblování hranolů: " 29,504</t>
  </si>
  <si>
    <t>"viz pol. 762 081510, plošné hoblování prken: " 104,186</t>
  </si>
  <si>
    <t>54</t>
  </si>
  <si>
    <t>783201401</t>
  </si>
  <si>
    <t>Ometení tesařských konstrukcí před provedením nátěru</t>
  </si>
  <si>
    <t>-1863656847</t>
  </si>
  <si>
    <t>Příprava podkladu tesařských konstrukcí před provedením nátěru ometení</t>
  </si>
  <si>
    <t>55</t>
  </si>
  <si>
    <t>783213021</t>
  </si>
  <si>
    <t>Napouštěcí dvojnásobný syntetický biodní nátěr tesařských prvků nezabudovaných do konstrukce</t>
  </si>
  <si>
    <t>1444066509</t>
  </si>
  <si>
    <t>Preventivní napouštěcí nátěr tesařských prvků proti dřevokazným houbám, hmyzu a plísním nezabudovaných do konstrukce dvojnásobný syntetický</t>
  </si>
  <si>
    <t>56</t>
  </si>
  <si>
    <t>783214101</t>
  </si>
  <si>
    <t>Základní jednonásobný syntetický nátěr tesařských konstrukcí</t>
  </si>
  <si>
    <t>358592244</t>
  </si>
  <si>
    <t>Základní nátěr tesařských konstrukcí jednonásobný syntetický</t>
  </si>
  <si>
    <t>57</t>
  </si>
  <si>
    <t>783218111</t>
  </si>
  <si>
    <t>Lazurovací dvojnásobný syntetický nátěr tesařských konstrukcí</t>
  </si>
  <si>
    <t>957026312</t>
  </si>
  <si>
    <t>Lazurovací nátěr tesařských konstrukcí dvojnásobný syntetický</t>
  </si>
  <si>
    <t>58</t>
  </si>
  <si>
    <t>783301401</t>
  </si>
  <si>
    <t>Ometení zámečnických konstrukcí</t>
  </si>
  <si>
    <t>-828623908</t>
  </si>
  <si>
    <t>Příprava podkladu zámečnických konstrukcí před provedením nátěru ometení</t>
  </si>
  <si>
    <t>Poznámka k položce:_x000D_
- STUPEŇ KOROZIVNÍ AGRESIVITY ATMOSFÉRY DLE ČSN EN ISO 12944-2: C4, DLE ČSN EN ISO 14713-1: C4._x000D_
-STUPEŇ PŘÍPRAVY DLE ČSN EN 1990-2+A1: P2 NEBO P3._x000D_
- TŘÍDA PROVEDENÍ EXC1 DLE ČSN EN 1090-2+A1._x000D_
- ZATŘÍDĚNÍ STAVEB DO TŘÍD SPOLEHLIVOSTI DLE ČSN EN 1990 ed.2: RC1._x000D_
- TŘÍDA NÁSLEDKŮ Z DŮVODU DIFERENCIACE SPOLEHLIVOSTI CC1 DLE ČSN EN 1990 ed. 2._x000D_
- RIZIKA SPOJENÁ S POUŽÍVÁNÍM KONSTRUKCE DLE ČSN EN 1090-2+A1: KATEGORIE POUŽITELNOSTI SC1, VÝROBNÍ KATEGORIE PC2._x000D_
- POVRCHOVÁ ÚPRAVA BUDE NAVRŽENA DLE DODAVATELE NA UVEDENÉ PARAMETRY, ŽIVOTNOST ANTIKOROZNÍ ÚPRAVY MIN. 10 - 25 LET VČ. KOTEVNÍHO MATERIÁLU. NOVÉ KONSTRUKCE ŽÁROVĚ ZINKOVÁNY + ZÁKLADNÍ NÁTĚR A DVOJNÁSOBNÝ VRCHNÍ NÁTĚR._x000D_
- OCEL S235.</t>
  </si>
  <si>
    <t>"U 80 - doplnění mezi podélnými profily U 140; á 1,0 m; 8 kusů; dl. 1,5 m; 0,312 m2/m: " 8,0*1,5*0,312</t>
  </si>
  <si>
    <t>"pásovina 8/80 vodorovná v místě sloupu; dl. 300 mm; 62,8 kg/m2; 3 kusy: " 3,0*0,08*0,3*2,0</t>
  </si>
  <si>
    <t>"pásovina 8/80 svislá - závěs v místě sloupu; dl. 620 mm; 62,8 kg/m2; 3 kusy: " 3,0*0,08*0,62*2,0</t>
  </si>
  <si>
    <t>"pásovina 8/80 svislá - závěs; dl. 720 mm; 62,8 kg/m2; 8 kusů: " 8,0*0,08*0,72*2,0</t>
  </si>
  <si>
    <t>"pásovina 8/50 svislá - závěs na vratech; 62,8 kg/m2: " (3,0*1,0+0,8+2,0*0,4)*0,05*2,0</t>
  </si>
  <si>
    <t>"U 180, vodorovně - pojezd vrat; 0,611 m2/m; dl. 10,1 m: " 10,1*0,611</t>
  </si>
  <si>
    <t>"pásovina 4/60, úchyt L profilů - navařeno na U 180 proti sobě, pojezd; dl. 80 mm; á 1000 mm; 47,1 kg/m2: " ((10,1/1,0)+1,0)*2,0*0,06*0,08*2,0</t>
  </si>
  <si>
    <t>"L 40x40x4, pojezd vrat, svařeno s pásovinou 4/60; 2 kusy; 2,42 kg/m: " 10,1*(0,04*2,0+0,032*2,0)*2,0</t>
  </si>
  <si>
    <t>"pásovina tl. 4 mm - trojúhelník, mimo sloup u závěsů; 16 kusů; 47,1 kg/m2: " 16,0*0,3*0,3*2,0</t>
  </si>
  <si>
    <t>"IPE100 - sloup štít; štít 2x; 0,4 m2/m: " ((2,0+2,8+3,56)*2,0+4,34)*2,0*0,4</t>
  </si>
  <si>
    <t>"U200 - podkladní profil štít, 2 kusy; dl. 17,65 m; 0,661 m2/m: " 17,65*2,0*0,661</t>
  </si>
  <si>
    <t>"L 50x50x4, štít paždík; štít 2x; 3,06 kg/m: " (17,5*2,0+16,4+9,0+1,5+2,0*9,05)*2,0*(0,05*4,0)</t>
  </si>
  <si>
    <t>"pásovina 8/30, štít 2x; 2 kusy; 62,8 kg/m2: " ((4,0+4,6)*0,03*2,0)*2,0*2,0</t>
  </si>
  <si>
    <t>"L 40x40x4, doraz; dl. 500 mm; 2 kusy na doraz; 2 kusy celkem; 2,42 kg/m: " 0,5*2,0*2,0*(0,04*2,0+0,032*2,0)</t>
  </si>
  <si>
    <t>"U 120, svisle, doraz; hmotnost 0,434 m2/m; dl. 0,5 m: " 2,0*0,5*0,434</t>
  </si>
  <si>
    <t>59</t>
  </si>
  <si>
    <t>783314201</t>
  </si>
  <si>
    <t>Základní antikorozní jednonásobný syntetický standardní nátěr zámečnických konstrukcí</t>
  </si>
  <si>
    <t>989485038</t>
  </si>
  <si>
    <t>Základní antikorozní nátěr zámečnických konstrukcí jednonásobný syntetický standardní</t>
  </si>
  <si>
    <t>60</t>
  </si>
  <si>
    <t>783315101</t>
  </si>
  <si>
    <t>Mezinátěr jednonásobný syntetický standardní zámečnických konstrukcí</t>
  </si>
  <si>
    <t>-1596927580</t>
  </si>
  <si>
    <t>Mezinátěr zámečnických konstrukcí jednonásobný syntetický standardní</t>
  </si>
  <si>
    <t>61</t>
  </si>
  <si>
    <t>783317101</t>
  </si>
  <si>
    <t>Krycí jednonásobný syntetický standardní nátěr zámečnických konstrukcí</t>
  </si>
  <si>
    <t>-1706265654</t>
  </si>
  <si>
    <t>Krycí nátěr (email) zámečnických konstrukcí jednonásobný syntetický standardní</t>
  </si>
  <si>
    <t>92,708*2 'Přepočtené koeficientem množství</t>
  </si>
  <si>
    <t>789</t>
  </si>
  <si>
    <t>Povrchové úpravy ocelových konstrukcí a technologických zařízení</t>
  </si>
  <si>
    <t>62</t>
  </si>
  <si>
    <t>789/001</t>
  </si>
  <si>
    <t>Žárové zinkování včetně dopravy</t>
  </si>
  <si>
    <t>-890227798</t>
  </si>
  <si>
    <t>"viz pol. 767995111, montáž atypických zámečnických prvků: " 18,24</t>
  </si>
  <si>
    <t>"viz pol. 767995113, montáž atypických zámečnických prvků: " 2498,168</t>
  </si>
  <si>
    <t>VRN</t>
  </si>
  <si>
    <t>Vedlejší rozpočtové náklady</t>
  </si>
  <si>
    <t>VRN8</t>
  </si>
  <si>
    <t>Přesun stavebních kapacit</t>
  </si>
  <si>
    <t>63</t>
  </si>
  <si>
    <t>081002000.a</t>
  </si>
  <si>
    <t>Doprava *vrat</t>
  </si>
  <si>
    <t>…</t>
  </si>
  <si>
    <t>1024</t>
  </si>
  <si>
    <t>853609754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</si>
</sst>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0" fontId="38" fillId="5" borderId="22" xfId="0" applyFont="1" applyFill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3" fillId="5" borderId="22" xfId="0" applyFont="1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190500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341630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R5" s="20"/>
      <c r="BE5" s="194" t="s">
        <v>15</v>
      </c>
      <c r="BS5" s="17" t="s">
        <v>6</v>
      </c>
    </row>
    <row r="6" spans="1:74" ht="37" customHeight="1">
      <c r="B6" s="20"/>
      <c r="D6" s="26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R6" s="20"/>
      <c r="BE6" s="195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5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5"/>
      <c r="BS8" s="17" t="s">
        <v>6</v>
      </c>
    </row>
    <row r="9" spans="1:74" ht="14.5" customHeight="1">
      <c r="B9" s="20"/>
      <c r="AR9" s="20"/>
      <c r="BE9" s="195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5"/>
      <c r="BS10" s="17" t="s">
        <v>6</v>
      </c>
    </row>
    <row r="11" spans="1:74" ht="18.5" customHeight="1">
      <c r="B11" s="20"/>
      <c r="E11" s="25" t="s">
        <v>21</v>
      </c>
      <c r="AK11" s="27" t="s">
        <v>26</v>
      </c>
      <c r="AN11" s="25" t="s">
        <v>1</v>
      </c>
      <c r="AR11" s="20"/>
      <c r="BE11" s="195"/>
      <c r="BS11" s="17" t="s">
        <v>6</v>
      </c>
    </row>
    <row r="12" spans="1:74" ht="7" customHeight="1">
      <c r="B12" s="20"/>
      <c r="AR12" s="20"/>
      <c r="BE12" s="195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195"/>
      <c r="BS13" s="17" t="s">
        <v>6</v>
      </c>
    </row>
    <row r="14" spans="1:74" ht="13">
      <c r="B14" s="20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7" t="s">
        <v>26</v>
      </c>
      <c r="AN14" s="29" t="s">
        <v>28</v>
      </c>
      <c r="AR14" s="20"/>
      <c r="BE14" s="195"/>
      <c r="BS14" s="17" t="s">
        <v>6</v>
      </c>
    </row>
    <row r="15" spans="1:74" ht="7" customHeight="1">
      <c r="B15" s="20"/>
      <c r="AR15" s="20"/>
      <c r="BE15" s="195"/>
      <c r="BS15" s="17" t="s">
        <v>4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195"/>
      <c r="BS16" s="17" t="s">
        <v>4</v>
      </c>
    </row>
    <row r="17" spans="2:71" ht="18.5" customHeight="1">
      <c r="B17" s="20"/>
      <c r="E17" s="25" t="s">
        <v>21</v>
      </c>
      <c r="AK17" s="27" t="s">
        <v>26</v>
      </c>
      <c r="AN17" s="25" t="s">
        <v>1</v>
      </c>
      <c r="AR17" s="20"/>
      <c r="BE17" s="195"/>
      <c r="BS17" s="17" t="s">
        <v>30</v>
      </c>
    </row>
    <row r="18" spans="2:71" ht="7" customHeight="1">
      <c r="B18" s="20"/>
      <c r="AR18" s="20"/>
      <c r="BE18" s="195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195"/>
      <c r="BS19" s="17" t="s">
        <v>6</v>
      </c>
    </row>
    <row r="20" spans="2:71" ht="18.5" customHeight="1">
      <c r="B20" s="20"/>
      <c r="E20" s="25" t="s">
        <v>21</v>
      </c>
      <c r="AK20" s="27" t="s">
        <v>26</v>
      </c>
      <c r="AN20" s="25" t="s">
        <v>1</v>
      </c>
      <c r="AR20" s="20"/>
      <c r="BE20" s="195"/>
      <c r="BS20" s="17" t="s">
        <v>30</v>
      </c>
    </row>
    <row r="21" spans="2:71" ht="7" customHeight="1">
      <c r="B21" s="20"/>
      <c r="AR21" s="20"/>
      <c r="BE21" s="195"/>
    </row>
    <row r="22" spans="2:71" ht="12" customHeight="1">
      <c r="B22" s="20"/>
      <c r="D22" s="27" t="s">
        <v>32</v>
      </c>
      <c r="AR22" s="20"/>
      <c r="BE22" s="195"/>
    </row>
    <row r="23" spans="2:71" ht="405" customHeight="1">
      <c r="B23" s="20"/>
      <c r="E23" s="202" t="s">
        <v>33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20"/>
      <c r="BE23" s="195"/>
    </row>
    <row r="24" spans="2:71" ht="7" customHeight="1">
      <c r="B24" s="20"/>
      <c r="AR24" s="20"/>
      <c r="BE24" s="195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5"/>
    </row>
    <row r="26" spans="2:71" s="1" customFormat="1" ht="26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R26" s="32"/>
      <c r="BE26" s="195"/>
    </row>
    <row r="27" spans="2:71" s="1" customFormat="1" ht="7" customHeight="1">
      <c r="B27" s="32"/>
      <c r="AR27" s="32"/>
      <c r="BE27" s="195"/>
    </row>
    <row r="28" spans="2:71" s="1" customFormat="1" ht="13">
      <c r="B28" s="32"/>
      <c r="L28" s="205" t="s">
        <v>35</v>
      </c>
      <c r="M28" s="205"/>
      <c r="N28" s="205"/>
      <c r="O28" s="205"/>
      <c r="P28" s="205"/>
      <c r="W28" s="205" t="s">
        <v>36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37</v>
      </c>
      <c r="AL28" s="205"/>
      <c r="AM28" s="205"/>
      <c r="AN28" s="205"/>
      <c r="AO28" s="205"/>
      <c r="AR28" s="32"/>
      <c r="BE28" s="195"/>
    </row>
    <row r="29" spans="2:71" s="2" customFormat="1" ht="14.5" customHeight="1">
      <c r="B29" s="36"/>
      <c r="D29" s="27" t="s">
        <v>38</v>
      </c>
      <c r="F29" s="27" t="s">
        <v>39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6"/>
      <c r="BE29" s="196"/>
    </row>
    <row r="30" spans="2:71" s="2" customFormat="1" ht="14.5" customHeight="1">
      <c r="B30" s="36"/>
      <c r="F30" s="27" t="s">
        <v>40</v>
      </c>
      <c r="L30" s="208">
        <v>0.12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6"/>
      <c r="BE30" s="196"/>
    </row>
    <row r="31" spans="2:71" s="2" customFormat="1" ht="14.5" hidden="1" customHeight="1">
      <c r="B31" s="36"/>
      <c r="F31" s="27" t="s">
        <v>41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6"/>
      <c r="BE31" s="196"/>
    </row>
    <row r="32" spans="2:71" s="2" customFormat="1" ht="14.5" hidden="1" customHeight="1">
      <c r="B32" s="36"/>
      <c r="F32" s="27" t="s">
        <v>42</v>
      </c>
      <c r="L32" s="208">
        <v>0.12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6"/>
      <c r="BE32" s="196"/>
    </row>
    <row r="33" spans="2:57" s="2" customFormat="1" ht="14.5" hidden="1" customHeight="1">
      <c r="B33" s="36"/>
      <c r="F33" s="27" t="s">
        <v>43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6"/>
      <c r="BE33" s="196"/>
    </row>
    <row r="34" spans="2:57" s="1" customFormat="1" ht="7" customHeight="1">
      <c r="B34" s="32"/>
      <c r="AR34" s="32"/>
      <c r="BE34" s="195"/>
    </row>
    <row r="35" spans="2:57" s="1" customFormat="1" ht="26" customHeight="1"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09" t="s">
        <v>46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11">
        <f>SUM(AK26:AK33)</f>
        <v>0</v>
      </c>
      <c r="AL35" s="210"/>
      <c r="AM35" s="210"/>
      <c r="AN35" s="210"/>
      <c r="AO35" s="212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5" customHeight="1">
      <c r="B37" s="32"/>
      <c r="AR37" s="32"/>
    </row>
    <row r="38" spans="2:57" ht="14.5" customHeight="1">
      <c r="B38" s="20"/>
      <c r="AR38" s="20"/>
    </row>
    <row r="39" spans="2:57" ht="14.5" customHeight="1">
      <c r="B39" s="20"/>
      <c r="AR39" s="20"/>
    </row>
    <row r="40" spans="2:57" ht="14.5" customHeight="1">
      <c r="B40" s="20"/>
      <c r="AR40" s="20"/>
    </row>
    <row r="41" spans="2:57" ht="14.5" customHeight="1">
      <c r="B41" s="20"/>
      <c r="AR41" s="20"/>
    </row>
    <row r="42" spans="2:57" ht="14.5" customHeight="1">
      <c r="B42" s="20"/>
      <c r="AR42" s="20"/>
    </row>
    <row r="43" spans="2:57" ht="14.5" customHeight="1">
      <c r="B43" s="20"/>
      <c r="AR43" s="20"/>
    </row>
    <row r="44" spans="2:57" ht="14.5" customHeight="1">
      <c r="B44" s="20"/>
      <c r="AR44" s="20"/>
    </row>
    <row r="45" spans="2:57" ht="14.5" customHeight="1">
      <c r="B45" s="20"/>
      <c r="AR45" s="20"/>
    </row>
    <row r="46" spans="2:57" ht="14.5" customHeight="1">
      <c r="B46" s="20"/>
      <c r="AR46" s="20"/>
    </row>
    <row r="47" spans="2:57" ht="14.5" customHeight="1">
      <c r="B47" s="20"/>
      <c r="AR47" s="20"/>
    </row>
    <row r="48" spans="2:57" ht="14.5" customHeight="1">
      <c r="B48" s="20"/>
      <c r="AR48" s="20"/>
    </row>
    <row r="49" spans="2:44" s="1" customFormat="1" ht="14.5" customHeight="1">
      <c r="B49" s="32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32"/>
    </row>
    <row r="50" spans="2:44" ht="11">
      <c r="B50" s="20"/>
      <c r="AR50" s="20"/>
    </row>
    <row r="51" spans="2:44" ht="11">
      <c r="B51" s="20"/>
      <c r="AR51" s="20"/>
    </row>
    <row r="52" spans="2:44" ht="11">
      <c r="B52" s="20"/>
      <c r="AR52" s="20"/>
    </row>
    <row r="53" spans="2:44" ht="11">
      <c r="B53" s="20"/>
      <c r="AR53" s="20"/>
    </row>
    <row r="54" spans="2:44" ht="11">
      <c r="B54" s="20"/>
      <c r="AR54" s="20"/>
    </row>
    <row r="55" spans="2:44" ht="11">
      <c r="B55" s="20"/>
      <c r="AR55" s="20"/>
    </row>
    <row r="56" spans="2:44" ht="11">
      <c r="B56" s="20"/>
      <c r="AR56" s="20"/>
    </row>
    <row r="57" spans="2:44" ht="11">
      <c r="B57" s="20"/>
      <c r="AR57" s="20"/>
    </row>
    <row r="58" spans="2:44" ht="11">
      <c r="B58" s="20"/>
      <c r="AR58" s="20"/>
    </row>
    <row r="59" spans="2:44" ht="11">
      <c r="B59" s="20"/>
      <c r="AR59" s="20"/>
    </row>
    <row r="60" spans="2:44" s="1" customFormat="1" ht="13">
      <c r="B60" s="32"/>
      <c r="D60" s="43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49</v>
      </c>
      <c r="AI60" s="34"/>
      <c r="AJ60" s="34"/>
      <c r="AK60" s="34"/>
      <c r="AL60" s="34"/>
      <c r="AM60" s="43" t="s">
        <v>50</v>
      </c>
      <c r="AN60" s="34"/>
      <c r="AO60" s="34"/>
      <c r="AR60" s="32"/>
    </row>
    <row r="61" spans="2:44" ht="11">
      <c r="B61" s="20"/>
      <c r="AR61" s="20"/>
    </row>
    <row r="62" spans="2:44" ht="11">
      <c r="B62" s="20"/>
      <c r="AR62" s="20"/>
    </row>
    <row r="63" spans="2:44" ht="11">
      <c r="B63" s="20"/>
      <c r="AR63" s="20"/>
    </row>
    <row r="64" spans="2:44" s="1" customFormat="1" ht="13">
      <c r="B64" s="32"/>
      <c r="D64" s="41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52</v>
      </c>
      <c r="AI64" s="42"/>
      <c r="AJ64" s="42"/>
      <c r="AK64" s="42"/>
      <c r="AL64" s="42"/>
      <c r="AM64" s="42"/>
      <c r="AN64" s="42"/>
      <c r="AO64" s="42"/>
      <c r="AR64" s="32"/>
    </row>
    <row r="65" spans="2:44" ht="11">
      <c r="B65" s="20"/>
      <c r="AR65" s="20"/>
    </row>
    <row r="66" spans="2:44" ht="11">
      <c r="B66" s="20"/>
      <c r="AR66" s="20"/>
    </row>
    <row r="67" spans="2:44" ht="11">
      <c r="B67" s="20"/>
      <c r="AR67" s="20"/>
    </row>
    <row r="68" spans="2:44" ht="11">
      <c r="B68" s="20"/>
      <c r="AR68" s="20"/>
    </row>
    <row r="69" spans="2:44" ht="11">
      <c r="B69" s="20"/>
      <c r="AR69" s="20"/>
    </row>
    <row r="70" spans="2:44" ht="11">
      <c r="B70" s="20"/>
      <c r="AR70" s="20"/>
    </row>
    <row r="71" spans="2:44" ht="11">
      <c r="B71" s="20"/>
      <c r="AR71" s="20"/>
    </row>
    <row r="72" spans="2:44" ht="11">
      <c r="B72" s="20"/>
      <c r="AR72" s="20"/>
    </row>
    <row r="73" spans="2:44" ht="11">
      <c r="B73" s="20"/>
      <c r="AR73" s="20"/>
    </row>
    <row r="74" spans="2:44" ht="11">
      <c r="B74" s="20"/>
      <c r="AR74" s="20"/>
    </row>
    <row r="75" spans="2:44" s="1" customFormat="1" ht="13">
      <c r="B75" s="32"/>
      <c r="D75" s="43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49</v>
      </c>
      <c r="AI75" s="34"/>
      <c r="AJ75" s="34"/>
      <c r="AK75" s="34"/>
      <c r="AL75" s="34"/>
      <c r="AM75" s="43" t="s">
        <v>50</v>
      </c>
      <c r="AN75" s="34"/>
      <c r="AO75" s="34"/>
      <c r="AR75" s="32"/>
    </row>
    <row r="76" spans="2:44" s="1" customFormat="1" ht="11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53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0667</v>
      </c>
      <c r="AR84" s="48"/>
    </row>
    <row r="85" spans="1:91" s="4" customFormat="1" ht="37" customHeight="1">
      <c r="B85" s="49"/>
      <c r="C85" s="50" t="s">
        <v>16</v>
      </c>
      <c r="L85" s="213" t="str">
        <f>K6</f>
        <v>Ledeč n. S. KSÚS sklad, II. etapa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15" t="str">
        <f>IF(AN8= "","",AN8)</f>
        <v>6. 7. 2024</v>
      </c>
      <c r="AN87" s="215"/>
      <c r="AR87" s="32"/>
    </row>
    <row r="88" spans="1:91" s="1" customFormat="1" ht="7" customHeight="1">
      <c r="B88" s="32"/>
      <c r="AR88" s="32"/>
    </row>
    <row r="89" spans="1:91" s="1" customFormat="1" ht="15.25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216" t="str">
        <f>IF(E17="","",E17)</f>
        <v xml:space="preserve"> </v>
      </c>
      <c r="AN89" s="217"/>
      <c r="AO89" s="217"/>
      <c r="AP89" s="217"/>
      <c r="AR89" s="32"/>
      <c r="AS89" s="218" t="s">
        <v>54</v>
      </c>
      <c r="AT89" s="219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216" t="str">
        <f>IF(E20="","",E20)</f>
        <v xml:space="preserve"> </v>
      </c>
      <c r="AN90" s="217"/>
      <c r="AO90" s="217"/>
      <c r="AP90" s="217"/>
      <c r="AR90" s="32"/>
      <c r="AS90" s="220"/>
      <c r="AT90" s="221"/>
      <c r="BD90" s="56"/>
    </row>
    <row r="91" spans="1:91" s="1" customFormat="1" ht="10.75" customHeight="1">
      <c r="B91" s="32"/>
      <c r="AR91" s="32"/>
      <c r="AS91" s="220"/>
      <c r="AT91" s="221"/>
      <c r="BD91" s="56"/>
    </row>
    <row r="92" spans="1:91" s="1" customFormat="1" ht="29.25" customHeight="1">
      <c r="B92" s="32"/>
      <c r="C92" s="222" t="s">
        <v>55</v>
      </c>
      <c r="D92" s="223"/>
      <c r="E92" s="223"/>
      <c r="F92" s="223"/>
      <c r="G92" s="223"/>
      <c r="H92" s="57"/>
      <c r="I92" s="224" t="s">
        <v>56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57</v>
      </c>
      <c r="AH92" s="223"/>
      <c r="AI92" s="223"/>
      <c r="AJ92" s="223"/>
      <c r="AK92" s="223"/>
      <c r="AL92" s="223"/>
      <c r="AM92" s="223"/>
      <c r="AN92" s="224" t="s">
        <v>58</v>
      </c>
      <c r="AO92" s="223"/>
      <c r="AP92" s="226"/>
      <c r="AQ92" s="58" t="s">
        <v>59</v>
      </c>
      <c r="AR92" s="32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5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 t="shared" ref="AZ94:BD95" si="0">ROUND(AZ95,2)</f>
        <v>0</v>
      </c>
      <c r="BA94" s="69">
        <f t="shared" si="0"/>
        <v>0</v>
      </c>
      <c r="BB94" s="69">
        <f t="shared" si="0"/>
        <v>0</v>
      </c>
      <c r="BC94" s="69">
        <f t="shared" si="0"/>
        <v>0</v>
      </c>
      <c r="BD94" s="71">
        <f t="shared" si="0"/>
        <v>0</v>
      </c>
      <c r="BS94" s="72" t="s">
        <v>73</v>
      </c>
      <c r="BT94" s="72" t="s">
        <v>74</v>
      </c>
      <c r="BU94" s="73" t="s">
        <v>75</v>
      </c>
      <c r="BV94" s="72" t="s">
        <v>76</v>
      </c>
      <c r="BW94" s="72" t="s">
        <v>5</v>
      </c>
      <c r="BX94" s="72" t="s">
        <v>77</v>
      </c>
      <c r="CL94" s="72" t="s">
        <v>1</v>
      </c>
    </row>
    <row r="95" spans="1:91" s="6" customFormat="1" ht="37.5" customHeight="1">
      <c r="B95" s="74"/>
      <c r="C95" s="75"/>
      <c r="D95" s="230" t="s">
        <v>78</v>
      </c>
      <c r="E95" s="230"/>
      <c r="F95" s="230"/>
      <c r="G95" s="230"/>
      <c r="H95" s="230"/>
      <c r="I95" s="76"/>
      <c r="J95" s="230" t="s">
        <v>79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9">
        <f>ROUND(AG96,2)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77" t="s">
        <v>80</v>
      </c>
      <c r="AR95" s="74"/>
      <c r="AS95" s="78">
        <f>ROUND(AS96,2)</f>
        <v>0</v>
      </c>
      <c r="AT95" s="79">
        <f>ROUND(SUM(AV95:AW95),2)</f>
        <v>0</v>
      </c>
      <c r="AU95" s="80">
        <f>ROUND(AU96,5)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 t="shared" si="0"/>
        <v>0</v>
      </c>
      <c r="BA95" s="79">
        <f t="shared" si="0"/>
        <v>0</v>
      </c>
      <c r="BB95" s="79">
        <f t="shared" si="0"/>
        <v>0</v>
      </c>
      <c r="BC95" s="79">
        <f t="shared" si="0"/>
        <v>0</v>
      </c>
      <c r="BD95" s="81">
        <f t="shared" si="0"/>
        <v>0</v>
      </c>
      <c r="BS95" s="82" t="s">
        <v>73</v>
      </c>
      <c r="BT95" s="82" t="s">
        <v>81</v>
      </c>
      <c r="BU95" s="82" t="s">
        <v>75</v>
      </c>
      <c r="BV95" s="82" t="s">
        <v>76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3" customFormat="1" ht="23.25" customHeight="1">
      <c r="A96" s="83" t="s">
        <v>84</v>
      </c>
      <c r="B96" s="48"/>
      <c r="C96" s="9"/>
      <c r="D96" s="9"/>
      <c r="E96" s="233" t="s">
        <v>85</v>
      </c>
      <c r="F96" s="233"/>
      <c r="G96" s="233"/>
      <c r="H96" s="233"/>
      <c r="I96" s="233"/>
      <c r="J96" s="9"/>
      <c r="K96" s="233" t="s">
        <v>79</v>
      </c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'DZS 01.02 - ROZPOČET'!J32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84" t="s">
        <v>86</v>
      </c>
      <c r="AR96" s="48"/>
      <c r="AS96" s="85">
        <v>0</v>
      </c>
      <c r="AT96" s="86">
        <f>ROUND(SUM(AV96:AW96),2)</f>
        <v>0</v>
      </c>
      <c r="AU96" s="87">
        <f>'DZS 01.02 - ROZPOČET'!P137</f>
        <v>0</v>
      </c>
      <c r="AV96" s="86">
        <f>'DZS 01.02 - ROZPOČET'!J35</f>
        <v>0</v>
      </c>
      <c r="AW96" s="86">
        <f>'DZS 01.02 - ROZPOČET'!J36</f>
        <v>0</v>
      </c>
      <c r="AX96" s="86">
        <f>'DZS 01.02 - ROZPOČET'!J37</f>
        <v>0</v>
      </c>
      <c r="AY96" s="86">
        <f>'DZS 01.02 - ROZPOČET'!J38</f>
        <v>0</v>
      </c>
      <c r="AZ96" s="86">
        <f>'DZS 01.02 - ROZPOČET'!F35</f>
        <v>0</v>
      </c>
      <c r="BA96" s="86">
        <f>'DZS 01.02 - ROZPOČET'!F36</f>
        <v>0</v>
      </c>
      <c r="BB96" s="86">
        <f>'DZS 01.02 - ROZPOČET'!F37</f>
        <v>0</v>
      </c>
      <c r="BC96" s="86">
        <f>'DZS 01.02 - ROZPOČET'!F38</f>
        <v>0</v>
      </c>
      <c r="BD96" s="88">
        <f>'DZS 01.02 - ROZPOČET'!F39</f>
        <v>0</v>
      </c>
      <c r="BT96" s="25" t="s">
        <v>83</v>
      </c>
      <c r="BV96" s="25" t="s">
        <v>76</v>
      </c>
      <c r="BW96" s="25" t="s">
        <v>87</v>
      </c>
      <c r="BX96" s="25" t="s">
        <v>82</v>
      </c>
      <c r="CL96" s="25" t="s">
        <v>1</v>
      </c>
    </row>
    <row r="97" spans="2:44" s="1" customFormat="1" ht="30" customHeight="1">
      <c r="B97" s="32"/>
      <c r="AR97" s="32"/>
    </row>
    <row r="98" spans="2:44" s="1" customFormat="1" ht="7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08PtZMD6Rtd7C+bH6HbpcbxRfwPAfaad8BVoFNA1qKegvqulgetl14MN0ykhPGEkKqWyiCa3HFFzCmAhQ/Ezrw==" saltValue="8vztdszZCBhhZD93SxKeo60syjzKW3WlRrmo05QnGrDC2V1yLlVsPIpbiLq/9IR68RJO+QJfsBcnufKmjo9Y7g==" spinCount="100000" sheet="1" objects="1" scenarios="1" formatColumns="0" formatRows="0"/>
  <mergeCells count="46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DZS 01.02 - ROZPOČ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6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87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5" customHeight="1">
      <c r="B4" s="20"/>
      <c r="D4" s="21" t="s">
        <v>88</v>
      </c>
      <c r="L4" s="20"/>
      <c r="M4" s="89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Ledeč n. S. KSÚS sklad, II. etapa</v>
      </c>
      <c r="F7" s="237"/>
      <c r="G7" s="237"/>
      <c r="H7" s="237"/>
      <c r="L7" s="20"/>
    </row>
    <row r="8" spans="2:46" ht="12" customHeight="1">
      <c r="B8" s="20"/>
      <c r="D8" s="27" t="s">
        <v>89</v>
      </c>
      <c r="L8" s="20"/>
    </row>
    <row r="9" spans="2:46" s="1" customFormat="1" ht="16.5" customHeight="1">
      <c r="B9" s="32"/>
      <c r="E9" s="236" t="s">
        <v>90</v>
      </c>
      <c r="F9" s="238"/>
      <c r="G9" s="238"/>
      <c r="H9" s="238"/>
      <c r="L9" s="32"/>
    </row>
    <row r="10" spans="2:46" s="1" customFormat="1" ht="12" customHeight="1">
      <c r="B10" s="32"/>
      <c r="D10" s="27" t="s">
        <v>91</v>
      </c>
      <c r="L10" s="32"/>
    </row>
    <row r="11" spans="2:46" s="1" customFormat="1" ht="16.5" customHeight="1">
      <c r="B11" s="32"/>
      <c r="E11" s="213" t="s">
        <v>92</v>
      </c>
      <c r="F11" s="238"/>
      <c r="G11" s="238"/>
      <c r="H11" s="238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6. 7. 2024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197"/>
      <c r="G20" s="197"/>
      <c r="H20" s="197"/>
      <c r="I20" s="27" t="s">
        <v>26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0"/>
      <c r="E29" s="202" t="s">
        <v>1</v>
      </c>
      <c r="F29" s="202"/>
      <c r="G29" s="202"/>
      <c r="H29" s="202"/>
      <c r="L29" s="90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5" customHeight="1">
      <c r="B32" s="32"/>
      <c r="D32" s="91" t="s">
        <v>34</v>
      </c>
      <c r="J32" s="66">
        <f>ROUND(J137,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5" customHeight="1">
      <c r="B34" s="32"/>
      <c r="F34" s="35" t="s">
        <v>36</v>
      </c>
      <c r="I34" s="35" t="s">
        <v>35</v>
      </c>
      <c r="J34" s="35" t="s">
        <v>37</v>
      </c>
      <c r="L34" s="32"/>
    </row>
    <row r="35" spans="2:12" s="1" customFormat="1" ht="14.5" customHeight="1">
      <c r="B35" s="32"/>
      <c r="D35" s="55" t="s">
        <v>38</v>
      </c>
      <c r="E35" s="27" t="s">
        <v>39</v>
      </c>
      <c r="F35" s="92">
        <f>ROUND((SUM(BE137:BE465)),  2)</f>
        <v>0</v>
      </c>
      <c r="I35" s="93">
        <v>0.21</v>
      </c>
      <c r="J35" s="92">
        <f>ROUND(((SUM(BE137:BE465))*I35),  2)</f>
        <v>0</v>
      </c>
      <c r="L35" s="32"/>
    </row>
    <row r="36" spans="2:12" s="1" customFormat="1" ht="14.5" customHeight="1">
      <c r="B36" s="32"/>
      <c r="E36" s="27" t="s">
        <v>40</v>
      </c>
      <c r="F36" s="92">
        <f>ROUND((SUM(BF137:BF465)),  2)</f>
        <v>0</v>
      </c>
      <c r="I36" s="93">
        <v>0.12</v>
      </c>
      <c r="J36" s="92">
        <f>ROUND(((SUM(BF137:BF465))*I36),  2)</f>
        <v>0</v>
      </c>
      <c r="L36" s="32"/>
    </row>
    <row r="37" spans="2:12" s="1" customFormat="1" ht="14.5" hidden="1" customHeight="1">
      <c r="B37" s="32"/>
      <c r="E37" s="27" t="s">
        <v>41</v>
      </c>
      <c r="F37" s="92">
        <f>ROUND((SUM(BG137:BG465)),  2)</f>
        <v>0</v>
      </c>
      <c r="I37" s="93">
        <v>0.21</v>
      </c>
      <c r="J37" s="92">
        <f>0</f>
        <v>0</v>
      </c>
      <c r="L37" s="32"/>
    </row>
    <row r="38" spans="2:12" s="1" customFormat="1" ht="14.5" hidden="1" customHeight="1">
      <c r="B38" s="32"/>
      <c r="E38" s="27" t="s">
        <v>42</v>
      </c>
      <c r="F38" s="92">
        <f>ROUND((SUM(BH137:BH465)),  2)</f>
        <v>0</v>
      </c>
      <c r="I38" s="93">
        <v>0.12</v>
      </c>
      <c r="J38" s="92">
        <f>0</f>
        <v>0</v>
      </c>
      <c r="L38" s="32"/>
    </row>
    <row r="39" spans="2:12" s="1" customFormat="1" ht="14.5" hidden="1" customHeight="1">
      <c r="B39" s="32"/>
      <c r="E39" s="27" t="s">
        <v>43</v>
      </c>
      <c r="F39" s="92">
        <f>ROUND((SUM(BI137:BI465)),  2)</f>
        <v>0</v>
      </c>
      <c r="I39" s="93">
        <v>0</v>
      </c>
      <c r="J39" s="92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4"/>
      <c r="D41" s="95" t="s">
        <v>44</v>
      </c>
      <c r="E41" s="57"/>
      <c r="F41" s="57"/>
      <c r="G41" s="96" t="s">
        <v>45</v>
      </c>
      <c r="H41" s="97" t="s">
        <v>46</v>
      </c>
      <c r="I41" s="57"/>
      <c r="J41" s="98">
        <f>SUM(J32:J39)</f>
        <v>0</v>
      </c>
      <c r="K41" s="99"/>
      <c r="L41" s="32"/>
    </row>
    <row r="42" spans="2:12" s="1" customFormat="1" ht="14.5" customHeight="1">
      <c r="B42" s="32"/>
      <c r="L42" s="32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32"/>
      <c r="D61" s="43" t="s">
        <v>49</v>
      </c>
      <c r="E61" s="34"/>
      <c r="F61" s="100" t="s">
        <v>50</v>
      </c>
      <c r="G61" s="43" t="s">
        <v>49</v>
      </c>
      <c r="H61" s="34"/>
      <c r="I61" s="34"/>
      <c r="J61" s="101" t="s">
        <v>50</v>
      </c>
      <c r="K61" s="34"/>
      <c r="L61" s="32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32"/>
      <c r="D76" s="43" t="s">
        <v>49</v>
      </c>
      <c r="E76" s="34"/>
      <c r="F76" s="100" t="s">
        <v>50</v>
      </c>
      <c r="G76" s="43" t="s">
        <v>49</v>
      </c>
      <c r="H76" s="34"/>
      <c r="I76" s="34"/>
      <c r="J76" s="101" t="s">
        <v>50</v>
      </c>
      <c r="K76" s="34"/>
      <c r="L76" s="32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93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36" t="str">
        <f>E7</f>
        <v>Ledeč n. S. KSÚS sklad, II. etapa</v>
      </c>
      <c r="F85" s="237"/>
      <c r="G85" s="237"/>
      <c r="H85" s="237"/>
      <c r="L85" s="32"/>
    </row>
    <row r="86" spans="2:12" ht="12" customHeight="1">
      <c r="B86" s="20"/>
      <c r="C86" s="27" t="s">
        <v>89</v>
      </c>
      <c r="L86" s="20"/>
    </row>
    <row r="87" spans="2:12" s="1" customFormat="1" ht="16.5" customHeight="1">
      <c r="B87" s="32"/>
      <c r="E87" s="236" t="s">
        <v>90</v>
      </c>
      <c r="F87" s="238"/>
      <c r="G87" s="238"/>
      <c r="H87" s="238"/>
      <c r="L87" s="32"/>
    </row>
    <row r="88" spans="2:12" s="1" customFormat="1" ht="12" customHeight="1">
      <c r="B88" s="32"/>
      <c r="C88" s="27" t="s">
        <v>91</v>
      </c>
      <c r="L88" s="32"/>
    </row>
    <row r="89" spans="2:12" s="1" customFormat="1" ht="16.5" customHeight="1">
      <c r="B89" s="32"/>
      <c r="E89" s="213" t="str">
        <f>E11</f>
        <v>DZS 01.02 - ROZPOČET</v>
      </c>
      <c r="F89" s="238"/>
      <c r="G89" s="238"/>
      <c r="H89" s="238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6. 7. 2024</v>
      </c>
      <c r="L91" s="32"/>
    </row>
    <row r="92" spans="2:12" s="1" customFormat="1" ht="7" customHeight="1">
      <c r="B92" s="32"/>
      <c r="L92" s="32"/>
    </row>
    <row r="93" spans="2:12" s="1" customFormat="1" ht="15.25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5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2" t="s">
        <v>94</v>
      </c>
      <c r="D96" s="94"/>
      <c r="E96" s="94"/>
      <c r="F96" s="94"/>
      <c r="G96" s="94"/>
      <c r="H96" s="94"/>
      <c r="I96" s="94"/>
      <c r="J96" s="103" t="s">
        <v>95</v>
      </c>
      <c r="K96" s="94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4" t="s">
        <v>96</v>
      </c>
      <c r="J98" s="66">
        <f>J137</f>
        <v>0</v>
      </c>
      <c r="L98" s="32"/>
      <c r="AU98" s="17" t="s">
        <v>97</v>
      </c>
    </row>
    <row r="99" spans="2:47" s="8" customFormat="1" ht="25" customHeight="1">
      <c r="B99" s="105"/>
      <c r="D99" s="106" t="s">
        <v>98</v>
      </c>
      <c r="E99" s="107"/>
      <c r="F99" s="107"/>
      <c r="G99" s="107"/>
      <c r="H99" s="107"/>
      <c r="I99" s="107"/>
      <c r="J99" s="108">
        <f>J138</f>
        <v>0</v>
      </c>
      <c r="L99" s="105"/>
    </row>
    <row r="100" spans="2:47" s="9" customFormat="1" ht="20" customHeight="1">
      <c r="B100" s="109"/>
      <c r="D100" s="110" t="s">
        <v>99</v>
      </c>
      <c r="E100" s="111"/>
      <c r="F100" s="111"/>
      <c r="G100" s="111"/>
      <c r="H100" s="111"/>
      <c r="I100" s="111"/>
      <c r="J100" s="112">
        <f>J139</f>
        <v>0</v>
      </c>
      <c r="L100" s="109"/>
    </row>
    <row r="101" spans="2:47" s="9" customFormat="1" ht="20" customHeight="1">
      <c r="B101" s="109"/>
      <c r="D101" s="110" t="s">
        <v>100</v>
      </c>
      <c r="E101" s="111"/>
      <c r="F101" s="111"/>
      <c r="G101" s="111"/>
      <c r="H101" s="111"/>
      <c r="I101" s="111"/>
      <c r="J101" s="112">
        <f>J144</f>
        <v>0</v>
      </c>
      <c r="L101" s="109"/>
    </row>
    <row r="102" spans="2:47" s="9" customFormat="1" ht="20" customHeight="1">
      <c r="B102" s="109"/>
      <c r="D102" s="110" t="s">
        <v>101</v>
      </c>
      <c r="E102" s="111"/>
      <c r="F102" s="111"/>
      <c r="G102" s="111"/>
      <c r="H102" s="111"/>
      <c r="I102" s="111"/>
      <c r="J102" s="112">
        <f>J159</f>
        <v>0</v>
      </c>
      <c r="L102" s="109"/>
    </row>
    <row r="103" spans="2:47" s="9" customFormat="1" ht="20" customHeight="1">
      <c r="B103" s="109"/>
      <c r="D103" s="110" t="s">
        <v>102</v>
      </c>
      <c r="E103" s="111"/>
      <c r="F103" s="111"/>
      <c r="G103" s="111"/>
      <c r="H103" s="111"/>
      <c r="I103" s="111"/>
      <c r="J103" s="112">
        <f>J164</f>
        <v>0</v>
      </c>
      <c r="L103" s="109"/>
    </row>
    <row r="104" spans="2:47" s="9" customFormat="1" ht="20" customHeight="1">
      <c r="B104" s="109"/>
      <c r="D104" s="110" t="s">
        <v>103</v>
      </c>
      <c r="E104" s="111"/>
      <c r="F104" s="111"/>
      <c r="G104" s="111"/>
      <c r="H104" s="111"/>
      <c r="I104" s="111"/>
      <c r="J104" s="112">
        <f>J170</f>
        <v>0</v>
      </c>
      <c r="L104" s="109"/>
    </row>
    <row r="105" spans="2:47" s="9" customFormat="1" ht="20" customHeight="1">
      <c r="B105" s="109"/>
      <c r="D105" s="110" t="s">
        <v>104</v>
      </c>
      <c r="E105" s="111"/>
      <c r="F105" s="111"/>
      <c r="G105" s="111"/>
      <c r="H105" s="111"/>
      <c r="I105" s="111"/>
      <c r="J105" s="112">
        <f>J188</f>
        <v>0</v>
      </c>
      <c r="L105" s="109"/>
    </row>
    <row r="106" spans="2:47" s="9" customFormat="1" ht="20" customHeight="1">
      <c r="B106" s="109"/>
      <c r="D106" s="110" t="s">
        <v>105</v>
      </c>
      <c r="E106" s="111"/>
      <c r="F106" s="111"/>
      <c r="G106" s="111"/>
      <c r="H106" s="111"/>
      <c r="I106" s="111"/>
      <c r="J106" s="112">
        <f>J197</f>
        <v>0</v>
      </c>
      <c r="L106" s="109"/>
    </row>
    <row r="107" spans="2:47" s="8" customFormat="1" ht="25" customHeight="1">
      <c r="B107" s="105"/>
      <c r="D107" s="106" t="s">
        <v>106</v>
      </c>
      <c r="E107" s="107"/>
      <c r="F107" s="107"/>
      <c r="G107" s="107"/>
      <c r="H107" s="107"/>
      <c r="I107" s="107"/>
      <c r="J107" s="108">
        <f>J200</f>
        <v>0</v>
      </c>
      <c r="L107" s="105"/>
    </row>
    <row r="108" spans="2:47" s="9" customFormat="1" ht="20" customHeight="1">
      <c r="B108" s="109"/>
      <c r="D108" s="110" t="s">
        <v>107</v>
      </c>
      <c r="E108" s="111"/>
      <c r="F108" s="111"/>
      <c r="G108" s="111"/>
      <c r="H108" s="111"/>
      <c r="I108" s="111"/>
      <c r="J108" s="112">
        <f>J201</f>
        <v>0</v>
      </c>
      <c r="L108" s="109"/>
    </row>
    <row r="109" spans="2:47" s="9" customFormat="1" ht="20" customHeight="1">
      <c r="B109" s="109"/>
      <c r="D109" s="110" t="s">
        <v>108</v>
      </c>
      <c r="E109" s="111"/>
      <c r="F109" s="111"/>
      <c r="G109" s="111"/>
      <c r="H109" s="111"/>
      <c r="I109" s="111"/>
      <c r="J109" s="112">
        <f>J213</f>
        <v>0</v>
      </c>
      <c r="L109" s="109"/>
    </row>
    <row r="110" spans="2:47" s="9" customFormat="1" ht="20" customHeight="1">
      <c r="B110" s="109"/>
      <c r="D110" s="110" t="s">
        <v>109</v>
      </c>
      <c r="E110" s="111"/>
      <c r="F110" s="111"/>
      <c r="G110" s="111"/>
      <c r="H110" s="111"/>
      <c r="I110" s="111"/>
      <c r="J110" s="112">
        <f>J266</f>
        <v>0</v>
      </c>
      <c r="L110" s="109"/>
    </row>
    <row r="111" spans="2:47" s="9" customFormat="1" ht="20" customHeight="1">
      <c r="B111" s="109"/>
      <c r="D111" s="110" t="s">
        <v>110</v>
      </c>
      <c r="E111" s="111"/>
      <c r="F111" s="111"/>
      <c r="G111" s="111"/>
      <c r="H111" s="111"/>
      <c r="I111" s="111"/>
      <c r="J111" s="112">
        <f>J274</f>
        <v>0</v>
      </c>
      <c r="L111" s="109"/>
    </row>
    <row r="112" spans="2:47" s="9" customFormat="1" ht="20" customHeight="1">
      <c r="B112" s="109"/>
      <c r="D112" s="110" t="s">
        <v>111</v>
      </c>
      <c r="E112" s="111"/>
      <c r="F112" s="111"/>
      <c r="G112" s="111"/>
      <c r="H112" s="111"/>
      <c r="I112" s="111"/>
      <c r="J112" s="112">
        <f>J400</f>
        <v>0</v>
      </c>
      <c r="L112" s="109"/>
    </row>
    <row r="113" spans="2:12" s="9" customFormat="1" ht="20" customHeight="1">
      <c r="B113" s="109"/>
      <c r="D113" s="110" t="s">
        <v>112</v>
      </c>
      <c r="E113" s="111"/>
      <c r="F113" s="111"/>
      <c r="G113" s="111"/>
      <c r="H113" s="111"/>
      <c r="I113" s="111"/>
      <c r="J113" s="112">
        <f>J455</f>
        <v>0</v>
      </c>
      <c r="L113" s="109"/>
    </row>
    <row r="114" spans="2:12" s="8" customFormat="1" ht="25" customHeight="1">
      <c r="B114" s="105"/>
      <c r="D114" s="106" t="s">
        <v>113</v>
      </c>
      <c r="E114" s="107"/>
      <c r="F114" s="107"/>
      <c r="G114" s="107"/>
      <c r="H114" s="107"/>
      <c r="I114" s="107"/>
      <c r="J114" s="108">
        <f>J462</f>
        <v>0</v>
      </c>
      <c r="L114" s="105"/>
    </row>
    <row r="115" spans="2:12" s="9" customFormat="1" ht="20" customHeight="1">
      <c r="B115" s="109"/>
      <c r="D115" s="110" t="s">
        <v>114</v>
      </c>
      <c r="E115" s="111"/>
      <c r="F115" s="111"/>
      <c r="G115" s="111"/>
      <c r="H115" s="111"/>
      <c r="I115" s="111"/>
      <c r="J115" s="112">
        <f>J463</f>
        <v>0</v>
      </c>
      <c r="L115" s="109"/>
    </row>
    <row r="116" spans="2:12" s="1" customFormat="1" ht="21.75" customHeight="1">
      <c r="B116" s="32"/>
      <c r="L116" s="32"/>
    </row>
    <row r="117" spans="2:12" s="1" customFormat="1" ht="7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2"/>
    </row>
    <row r="121" spans="2:12" s="1" customFormat="1" ht="7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2"/>
    </row>
    <row r="122" spans="2:12" s="1" customFormat="1" ht="25" customHeight="1">
      <c r="B122" s="32"/>
      <c r="C122" s="21" t="s">
        <v>115</v>
      </c>
      <c r="L122" s="32"/>
    </row>
    <row r="123" spans="2:12" s="1" customFormat="1" ht="7" customHeight="1">
      <c r="B123" s="32"/>
      <c r="L123" s="32"/>
    </row>
    <row r="124" spans="2:12" s="1" customFormat="1" ht="12" customHeight="1">
      <c r="B124" s="32"/>
      <c r="C124" s="27" t="s">
        <v>16</v>
      </c>
      <c r="L124" s="32"/>
    </row>
    <row r="125" spans="2:12" s="1" customFormat="1" ht="16.5" customHeight="1">
      <c r="B125" s="32"/>
      <c r="E125" s="236" t="str">
        <f>E7</f>
        <v>Ledeč n. S. KSÚS sklad, II. etapa</v>
      </c>
      <c r="F125" s="237"/>
      <c r="G125" s="237"/>
      <c r="H125" s="237"/>
      <c r="L125" s="32"/>
    </row>
    <row r="126" spans="2:12" ht="12" customHeight="1">
      <c r="B126" s="20"/>
      <c r="C126" s="27" t="s">
        <v>89</v>
      </c>
      <c r="L126" s="20"/>
    </row>
    <row r="127" spans="2:12" s="1" customFormat="1" ht="16.5" customHeight="1">
      <c r="B127" s="32"/>
      <c r="E127" s="236" t="s">
        <v>90</v>
      </c>
      <c r="F127" s="238"/>
      <c r="G127" s="238"/>
      <c r="H127" s="238"/>
      <c r="L127" s="32"/>
    </row>
    <row r="128" spans="2:12" s="1" customFormat="1" ht="12" customHeight="1">
      <c r="B128" s="32"/>
      <c r="C128" s="27" t="s">
        <v>91</v>
      </c>
      <c r="L128" s="32"/>
    </row>
    <row r="129" spans="2:65" s="1" customFormat="1" ht="16.5" customHeight="1">
      <c r="B129" s="32"/>
      <c r="E129" s="213" t="str">
        <f>E11</f>
        <v>DZS 01.02 - ROZPOČET</v>
      </c>
      <c r="F129" s="238"/>
      <c r="G129" s="238"/>
      <c r="H129" s="238"/>
      <c r="L129" s="32"/>
    </row>
    <row r="130" spans="2:65" s="1" customFormat="1" ht="7" customHeight="1">
      <c r="B130" s="32"/>
      <c r="L130" s="32"/>
    </row>
    <row r="131" spans="2:65" s="1" customFormat="1" ht="12" customHeight="1">
      <c r="B131" s="32"/>
      <c r="C131" s="27" t="s">
        <v>20</v>
      </c>
      <c r="F131" s="25" t="str">
        <f>F14</f>
        <v xml:space="preserve"> </v>
      </c>
      <c r="I131" s="27" t="s">
        <v>22</v>
      </c>
      <c r="J131" s="52" t="str">
        <f>IF(J14="","",J14)</f>
        <v>6. 7. 2024</v>
      </c>
      <c r="L131" s="32"/>
    </row>
    <row r="132" spans="2:65" s="1" customFormat="1" ht="7" customHeight="1">
      <c r="B132" s="32"/>
      <c r="L132" s="32"/>
    </row>
    <row r="133" spans="2:65" s="1" customFormat="1" ht="15.25" customHeight="1">
      <c r="B133" s="32"/>
      <c r="C133" s="27" t="s">
        <v>24</v>
      </c>
      <c r="F133" s="25" t="str">
        <f>E17</f>
        <v xml:space="preserve"> </v>
      </c>
      <c r="I133" s="27" t="s">
        <v>29</v>
      </c>
      <c r="J133" s="30" t="str">
        <f>E23</f>
        <v xml:space="preserve"> </v>
      </c>
      <c r="L133" s="32"/>
    </row>
    <row r="134" spans="2:65" s="1" customFormat="1" ht="15.25" customHeight="1">
      <c r="B134" s="32"/>
      <c r="C134" s="27" t="s">
        <v>27</v>
      </c>
      <c r="F134" s="25" t="str">
        <f>IF(E20="","",E20)</f>
        <v>Vyplň údaj</v>
      </c>
      <c r="I134" s="27" t="s">
        <v>31</v>
      </c>
      <c r="J134" s="30" t="str">
        <f>E26</f>
        <v xml:space="preserve"> </v>
      </c>
      <c r="L134" s="32"/>
    </row>
    <row r="135" spans="2:65" s="1" customFormat="1" ht="10.25" customHeight="1">
      <c r="B135" s="32"/>
      <c r="L135" s="32"/>
    </row>
    <row r="136" spans="2:65" s="10" customFormat="1" ht="29.25" customHeight="1">
      <c r="B136" s="113"/>
      <c r="C136" s="114" t="s">
        <v>116</v>
      </c>
      <c r="D136" s="115" t="s">
        <v>59</v>
      </c>
      <c r="E136" s="115" t="s">
        <v>55</v>
      </c>
      <c r="F136" s="115" t="s">
        <v>56</v>
      </c>
      <c r="G136" s="115" t="s">
        <v>117</v>
      </c>
      <c r="H136" s="115" t="s">
        <v>118</v>
      </c>
      <c r="I136" s="115" t="s">
        <v>119</v>
      </c>
      <c r="J136" s="115" t="s">
        <v>95</v>
      </c>
      <c r="K136" s="116" t="s">
        <v>120</v>
      </c>
      <c r="L136" s="113"/>
      <c r="M136" s="59" t="s">
        <v>1</v>
      </c>
      <c r="N136" s="60" t="s">
        <v>38</v>
      </c>
      <c r="O136" s="60" t="s">
        <v>121</v>
      </c>
      <c r="P136" s="60" t="s">
        <v>122</v>
      </c>
      <c r="Q136" s="60" t="s">
        <v>123</v>
      </c>
      <c r="R136" s="60" t="s">
        <v>124</v>
      </c>
      <c r="S136" s="60" t="s">
        <v>125</v>
      </c>
      <c r="T136" s="61" t="s">
        <v>126</v>
      </c>
    </row>
    <row r="137" spans="2:65" s="1" customFormat="1" ht="22.75" customHeight="1">
      <c r="B137" s="32"/>
      <c r="C137" s="64" t="s">
        <v>127</v>
      </c>
      <c r="J137" s="117">
        <f>BK137</f>
        <v>0</v>
      </c>
      <c r="L137" s="32"/>
      <c r="M137" s="62"/>
      <c r="N137" s="53"/>
      <c r="O137" s="53"/>
      <c r="P137" s="118">
        <f>P138+P200+P462</f>
        <v>0</v>
      </c>
      <c r="Q137" s="53"/>
      <c r="R137" s="118">
        <f>R138+R200+R462</f>
        <v>29.836910300000007</v>
      </c>
      <c r="S137" s="53"/>
      <c r="T137" s="119">
        <f>T138+T200+T462</f>
        <v>11.8125</v>
      </c>
      <c r="AT137" s="17" t="s">
        <v>73</v>
      </c>
      <c r="AU137" s="17" t="s">
        <v>97</v>
      </c>
      <c r="BK137" s="120">
        <f>BK138+BK200+BK462</f>
        <v>0</v>
      </c>
    </row>
    <row r="138" spans="2:65" s="11" customFormat="1" ht="26" customHeight="1">
      <c r="B138" s="121"/>
      <c r="D138" s="122" t="s">
        <v>73</v>
      </c>
      <c r="E138" s="123" t="s">
        <v>128</v>
      </c>
      <c r="F138" s="123" t="s">
        <v>129</v>
      </c>
      <c r="I138" s="124"/>
      <c r="J138" s="125">
        <f>BK138</f>
        <v>0</v>
      </c>
      <c r="L138" s="121"/>
      <c r="M138" s="126"/>
      <c r="P138" s="127">
        <f>P139+P144+P159+P164+P170+P188+P197</f>
        <v>0</v>
      </c>
      <c r="R138" s="127">
        <f>R139+R144+R159+R164+R170+R188+R197</f>
        <v>24.160926580000005</v>
      </c>
      <c r="T138" s="128">
        <f>T139+T144+T159+T164+T170+T188+T197</f>
        <v>11.8125</v>
      </c>
      <c r="AR138" s="122" t="s">
        <v>81</v>
      </c>
      <c r="AT138" s="129" t="s">
        <v>73</v>
      </c>
      <c r="AU138" s="129" t="s">
        <v>74</v>
      </c>
      <c r="AY138" s="122" t="s">
        <v>130</v>
      </c>
      <c r="BK138" s="130">
        <f>BK139+BK144+BK159+BK164+BK170+BK188+BK197</f>
        <v>0</v>
      </c>
    </row>
    <row r="139" spans="2:65" s="11" customFormat="1" ht="22.75" customHeight="1">
      <c r="B139" s="121"/>
      <c r="D139" s="122" t="s">
        <v>73</v>
      </c>
      <c r="E139" s="131" t="s">
        <v>81</v>
      </c>
      <c r="F139" s="131" t="s">
        <v>131</v>
      </c>
      <c r="I139" s="124"/>
      <c r="J139" s="132">
        <f>BK139</f>
        <v>0</v>
      </c>
      <c r="L139" s="121"/>
      <c r="M139" s="126"/>
      <c r="P139" s="127">
        <f>SUM(P140:P143)</f>
        <v>0</v>
      </c>
      <c r="R139" s="127">
        <f>SUM(R140:R143)</f>
        <v>0</v>
      </c>
      <c r="T139" s="128">
        <f>SUM(T140:T143)</f>
        <v>11.8125</v>
      </c>
      <c r="AR139" s="122" t="s">
        <v>81</v>
      </c>
      <c r="AT139" s="129" t="s">
        <v>73</v>
      </c>
      <c r="AU139" s="129" t="s">
        <v>81</v>
      </c>
      <c r="AY139" s="122" t="s">
        <v>130</v>
      </c>
      <c r="BK139" s="130">
        <f>SUM(BK140:BK143)</f>
        <v>0</v>
      </c>
    </row>
    <row r="140" spans="2:65" s="1" customFormat="1" ht="16.5" customHeight="1">
      <c r="B140" s="32"/>
      <c r="C140" s="133" t="s">
        <v>81</v>
      </c>
      <c r="D140" s="133" t="s">
        <v>132</v>
      </c>
      <c r="E140" s="134" t="s">
        <v>133</v>
      </c>
      <c r="F140" s="135" t="s">
        <v>134</v>
      </c>
      <c r="G140" s="136" t="s">
        <v>135</v>
      </c>
      <c r="H140" s="137">
        <v>26.25</v>
      </c>
      <c r="I140" s="138"/>
      <c r="J140" s="139">
        <f>ROUND(I140*H140,2)</f>
        <v>0</v>
      </c>
      <c r="K140" s="135" t="s">
        <v>136</v>
      </c>
      <c r="L140" s="32"/>
      <c r="M140" s="140" t="s">
        <v>1</v>
      </c>
      <c r="N140" s="141" t="s">
        <v>39</v>
      </c>
      <c r="P140" s="142">
        <f>O140*H140</f>
        <v>0</v>
      </c>
      <c r="Q140" s="142">
        <v>0</v>
      </c>
      <c r="R140" s="142">
        <f>Q140*H140</f>
        <v>0</v>
      </c>
      <c r="S140" s="142">
        <v>0.45</v>
      </c>
      <c r="T140" s="143">
        <f>S140*H140</f>
        <v>11.8125</v>
      </c>
      <c r="AR140" s="144" t="s">
        <v>137</v>
      </c>
      <c r="AT140" s="144" t="s">
        <v>132</v>
      </c>
      <c r="AU140" s="144" t="s">
        <v>83</v>
      </c>
      <c r="AY140" s="17" t="s">
        <v>130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81</v>
      </c>
      <c r="BK140" s="145">
        <f>ROUND(I140*H140,2)</f>
        <v>0</v>
      </c>
      <c r="BL140" s="17" t="s">
        <v>137</v>
      </c>
      <c r="BM140" s="144" t="s">
        <v>138</v>
      </c>
    </row>
    <row r="141" spans="2:65" s="1" customFormat="1" ht="24">
      <c r="B141" s="32"/>
      <c r="D141" s="146" t="s">
        <v>139</v>
      </c>
      <c r="F141" s="147" t="s">
        <v>140</v>
      </c>
      <c r="I141" s="148"/>
      <c r="L141" s="32"/>
      <c r="M141" s="149"/>
      <c r="T141" s="56"/>
      <c r="AT141" s="17" t="s">
        <v>139</v>
      </c>
      <c r="AU141" s="17" t="s">
        <v>83</v>
      </c>
    </row>
    <row r="142" spans="2:65" s="12" customFormat="1" ht="12">
      <c r="B142" s="150"/>
      <c r="D142" s="146" t="s">
        <v>141</v>
      </c>
      <c r="E142" s="151" t="s">
        <v>1</v>
      </c>
      <c r="F142" s="152" t="s">
        <v>142</v>
      </c>
      <c r="H142" s="153">
        <v>26.25</v>
      </c>
      <c r="I142" s="154"/>
      <c r="L142" s="150"/>
      <c r="M142" s="155"/>
      <c r="T142" s="156"/>
      <c r="AT142" s="151" t="s">
        <v>141</v>
      </c>
      <c r="AU142" s="151" t="s">
        <v>83</v>
      </c>
      <c r="AV142" s="12" t="s">
        <v>83</v>
      </c>
      <c r="AW142" s="12" t="s">
        <v>30</v>
      </c>
      <c r="AX142" s="12" t="s">
        <v>74</v>
      </c>
      <c r="AY142" s="151" t="s">
        <v>130</v>
      </c>
    </row>
    <row r="143" spans="2:65" s="13" customFormat="1" ht="12">
      <c r="B143" s="157"/>
      <c r="D143" s="146" t="s">
        <v>141</v>
      </c>
      <c r="E143" s="158" t="s">
        <v>1</v>
      </c>
      <c r="F143" s="159" t="s">
        <v>143</v>
      </c>
      <c r="H143" s="160">
        <v>26.25</v>
      </c>
      <c r="I143" s="161"/>
      <c r="L143" s="157"/>
      <c r="M143" s="162"/>
      <c r="T143" s="163"/>
      <c r="AT143" s="158" t="s">
        <v>141</v>
      </c>
      <c r="AU143" s="158" t="s">
        <v>83</v>
      </c>
      <c r="AV143" s="13" t="s">
        <v>137</v>
      </c>
      <c r="AW143" s="13" t="s">
        <v>30</v>
      </c>
      <c r="AX143" s="13" t="s">
        <v>81</v>
      </c>
      <c r="AY143" s="158" t="s">
        <v>130</v>
      </c>
    </row>
    <row r="144" spans="2:65" s="11" customFormat="1" ht="22.75" customHeight="1">
      <c r="B144" s="121"/>
      <c r="D144" s="122" t="s">
        <v>73</v>
      </c>
      <c r="E144" s="131" t="s">
        <v>83</v>
      </c>
      <c r="F144" s="131" t="s">
        <v>144</v>
      </c>
      <c r="I144" s="124"/>
      <c r="J144" s="132">
        <f>BK144</f>
        <v>0</v>
      </c>
      <c r="L144" s="121"/>
      <c r="M144" s="126"/>
      <c r="P144" s="127">
        <f>SUM(P145:P158)</f>
        <v>0</v>
      </c>
      <c r="R144" s="127">
        <f>SUM(R145:R158)</f>
        <v>23.343346580000002</v>
      </c>
      <c r="T144" s="128">
        <f>SUM(T145:T158)</f>
        <v>0</v>
      </c>
      <c r="AR144" s="122" t="s">
        <v>81</v>
      </c>
      <c r="AT144" s="129" t="s">
        <v>73</v>
      </c>
      <c r="AU144" s="129" t="s">
        <v>81</v>
      </c>
      <c r="AY144" s="122" t="s">
        <v>130</v>
      </c>
      <c r="BK144" s="130">
        <f>SUM(BK145:BK158)</f>
        <v>0</v>
      </c>
    </row>
    <row r="145" spans="2:65" s="1" customFormat="1" ht="16.5" customHeight="1">
      <c r="B145" s="32"/>
      <c r="C145" s="133" t="s">
        <v>83</v>
      </c>
      <c r="D145" s="133" t="s">
        <v>132</v>
      </c>
      <c r="E145" s="134" t="s">
        <v>145</v>
      </c>
      <c r="F145" s="135" t="s">
        <v>146</v>
      </c>
      <c r="G145" s="136" t="s">
        <v>147</v>
      </c>
      <c r="H145" s="137">
        <v>9.1880000000000006</v>
      </c>
      <c r="I145" s="138"/>
      <c r="J145" s="139">
        <f>ROUND(I145*H145,2)</f>
        <v>0</v>
      </c>
      <c r="K145" s="135" t="s">
        <v>136</v>
      </c>
      <c r="L145" s="32"/>
      <c r="M145" s="140" t="s">
        <v>1</v>
      </c>
      <c r="N145" s="141" t="s">
        <v>39</v>
      </c>
      <c r="P145" s="142">
        <f>O145*H145</f>
        <v>0</v>
      </c>
      <c r="Q145" s="142">
        <v>2.5018699999999998</v>
      </c>
      <c r="R145" s="142">
        <f>Q145*H145</f>
        <v>22.98718156</v>
      </c>
      <c r="S145" s="142">
        <v>0</v>
      </c>
      <c r="T145" s="143">
        <f>S145*H145</f>
        <v>0</v>
      </c>
      <c r="AR145" s="144" t="s">
        <v>137</v>
      </c>
      <c r="AT145" s="144" t="s">
        <v>132</v>
      </c>
      <c r="AU145" s="144" t="s">
        <v>83</v>
      </c>
      <c r="AY145" s="17" t="s">
        <v>130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81</v>
      </c>
      <c r="BK145" s="145">
        <f>ROUND(I145*H145,2)</f>
        <v>0</v>
      </c>
      <c r="BL145" s="17" t="s">
        <v>137</v>
      </c>
      <c r="BM145" s="144" t="s">
        <v>148</v>
      </c>
    </row>
    <row r="146" spans="2:65" s="1" customFormat="1" ht="12">
      <c r="B146" s="32"/>
      <c r="D146" s="146" t="s">
        <v>139</v>
      </c>
      <c r="F146" s="147" t="s">
        <v>149</v>
      </c>
      <c r="I146" s="148"/>
      <c r="L146" s="32"/>
      <c r="M146" s="149"/>
      <c r="T146" s="56"/>
      <c r="AT146" s="17" t="s">
        <v>139</v>
      </c>
      <c r="AU146" s="17" t="s">
        <v>83</v>
      </c>
    </row>
    <row r="147" spans="2:65" s="12" customFormat="1" ht="12">
      <c r="B147" s="150"/>
      <c r="D147" s="146" t="s">
        <v>141</v>
      </c>
      <c r="E147" s="151" t="s">
        <v>1</v>
      </c>
      <c r="F147" s="152" t="s">
        <v>150</v>
      </c>
      <c r="H147" s="153">
        <v>9.1880000000000006</v>
      </c>
      <c r="I147" s="154"/>
      <c r="L147" s="150"/>
      <c r="M147" s="155"/>
      <c r="T147" s="156"/>
      <c r="AT147" s="151" t="s">
        <v>141</v>
      </c>
      <c r="AU147" s="151" t="s">
        <v>83</v>
      </c>
      <c r="AV147" s="12" t="s">
        <v>83</v>
      </c>
      <c r="AW147" s="12" t="s">
        <v>30</v>
      </c>
      <c r="AX147" s="12" t="s">
        <v>74</v>
      </c>
      <c r="AY147" s="151" t="s">
        <v>130</v>
      </c>
    </row>
    <row r="148" spans="2:65" s="13" customFormat="1" ht="12">
      <c r="B148" s="157"/>
      <c r="D148" s="146" t="s">
        <v>141</v>
      </c>
      <c r="E148" s="158" t="s">
        <v>1</v>
      </c>
      <c r="F148" s="159" t="s">
        <v>143</v>
      </c>
      <c r="H148" s="160">
        <v>9.1880000000000006</v>
      </c>
      <c r="I148" s="161"/>
      <c r="L148" s="157"/>
      <c r="M148" s="162"/>
      <c r="T148" s="163"/>
      <c r="AT148" s="158" t="s">
        <v>141</v>
      </c>
      <c r="AU148" s="158" t="s">
        <v>83</v>
      </c>
      <c r="AV148" s="13" t="s">
        <v>137</v>
      </c>
      <c r="AW148" s="13" t="s">
        <v>30</v>
      </c>
      <c r="AX148" s="13" t="s">
        <v>81</v>
      </c>
      <c r="AY148" s="158" t="s">
        <v>130</v>
      </c>
    </row>
    <row r="149" spans="2:65" s="1" customFormat="1" ht="16.5" customHeight="1">
      <c r="B149" s="32"/>
      <c r="C149" s="133" t="s">
        <v>151</v>
      </c>
      <c r="D149" s="133" t="s">
        <v>132</v>
      </c>
      <c r="E149" s="134" t="s">
        <v>152</v>
      </c>
      <c r="F149" s="135" t="s">
        <v>153</v>
      </c>
      <c r="G149" s="136" t="s">
        <v>135</v>
      </c>
      <c r="H149" s="137">
        <v>3.3</v>
      </c>
      <c r="I149" s="138"/>
      <c r="J149" s="139">
        <f>ROUND(I149*H149,2)</f>
        <v>0</v>
      </c>
      <c r="K149" s="135" t="s">
        <v>136</v>
      </c>
      <c r="L149" s="32"/>
      <c r="M149" s="140" t="s">
        <v>1</v>
      </c>
      <c r="N149" s="141" t="s">
        <v>39</v>
      </c>
      <c r="P149" s="142">
        <f>O149*H149</f>
        <v>0</v>
      </c>
      <c r="Q149" s="142">
        <v>2.9399999999999999E-3</v>
      </c>
      <c r="R149" s="142">
        <f>Q149*H149</f>
        <v>9.7019999999999988E-3</v>
      </c>
      <c r="S149" s="142">
        <v>0</v>
      </c>
      <c r="T149" s="143">
        <f>S149*H149</f>
        <v>0</v>
      </c>
      <c r="AR149" s="144" t="s">
        <v>137</v>
      </c>
      <c r="AT149" s="144" t="s">
        <v>132</v>
      </c>
      <c r="AU149" s="144" t="s">
        <v>83</v>
      </c>
      <c r="AY149" s="17" t="s">
        <v>130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81</v>
      </c>
      <c r="BK149" s="145">
        <f>ROUND(I149*H149,2)</f>
        <v>0</v>
      </c>
      <c r="BL149" s="17" t="s">
        <v>137</v>
      </c>
      <c r="BM149" s="144" t="s">
        <v>154</v>
      </c>
    </row>
    <row r="150" spans="2:65" s="1" customFormat="1" ht="12">
      <c r="B150" s="32"/>
      <c r="D150" s="146" t="s">
        <v>139</v>
      </c>
      <c r="F150" s="147" t="s">
        <v>155</v>
      </c>
      <c r="I150" s="148"/>
      <c r="L150" s="32"/>
      <c r="M150" s="149"/>
      <c r="T150" s="56"/>
      <c r="AT150" s="17" t="s">
        <v>139</v>
      </c>
      <c r="AU150" s="17" t="s">
        <v>83</v>
      </c>
    </row>
    <row r="151" spans="2:65" s="12" customFormat="1" ht="12">
      <c r="B151" s="150"/>
      <c r="D151" s="146" t="s">
        <v>141</v>
      </c>
      <c r="E151" s="151" t="s">
        <v>1</v>
      </c>
      <c r="F151" s="152" t="s">
        <v>156</v>
      </c>
      <c r="H151" s="153">
        <v>3.3</v>
      </c>
      <c r="I151" s="154"/>
      <c r="L151" s="150"/>
      <c r="M151" s="155"/>
      <c r="T151" s="156"/>
      <c r="AT151" s="151" t="s">
        <v>141</v>
      </c>
      <c r="AU151" s="151" t="s">
        <v>83</v>
      </c>
      <c r="AV151" s="12" t="s">
        <v>83</v>
      </c>
      <c r="AW151" s="12" t="s">
        <v>30</v>
      </c>
      <c r="AX151" s="12" t="s">
        <v>74</v>
      </c>
      <c r="AY151" s="151" t="s">
        <v>130</v>
      </c>
    </row>
    <row r="152" spans="2:65" s="13" customFormat="1" ht="12">
      <c r="B152" s="157"/>
      <c r="D152" s="146" t="s">
        <v>141</v>
      </c>
      <c r="E152" s="158" t="s">
        <v>1</v>
      </c>
      <c r="F152" s="159" t="s">
        <v>143</v>
      </c>
      <c r="H152" s="160">
        <v>3.3</v>
      </c>
      <c r="I152" s="161"/>
      <c r="L152" s="157"/>
      <c r="M152" s="162"/>
      <c r="T152" s="163"/>
      <c r="AT152" s="158" t="s">
        <v>141</v>
      </c>
      <c r="AU152" s="158" t="s">
        <v>83</v>
      </c>
      <c r="AV152" s="13" t="s">
        <v>137</v>
      </c>
      <c r="AW152" s="13" t="s">
        <v>30</v>
      </c>
      <c r="AX152" s="13" t="s">
        <v>81</v>
      </c>
      <c r="AY152" s="158" t="s">
        <v>130</v>
      </c>
    </row>
    <row r="153" spans="2:65" s="1" customFormat="1" ht="16.5" customHeight="1">
      <c r="B153" s="32"/>
      <c r="C153" s="133" t="s">
        <v>137</v>
      </c>
      <c r="D153" s="133" t="s">
        <v>132</v>
      </c>
      <c r="E153" s="134" t="s">
        <v>157</v>
      </c>
      <c r="F153" s="135" t="s">
        <v>158</v>
      </c>
      <c r="G153" s="136" t="s">
        <v>135</v>
      </c>
      <c r="H153" s="137">
        <v>3.3</v>
      </c>
      <c r="I153" s="138"/>
      <c r="J153" s="139">
        <f>ROUND(I153*H153,2)</f>
        <v>0</v>
      </c>
      <c r="K153" s="135" t="s">
        <v>136</v>
      </c>
      <c r="L153" s="32"/>
      <c r="M153" s="140" t="s">
        <v>1</v>
      </c>
      <c r="N153" s="141" t="s">
        <v>39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137</v>
      </c>
      <c r="AT153" s="144" t="s">
        <v>132</v>
      </c>
      <c r="AU153" s="144" t="s">
        <v>83</v>
      </c>
      <c r="AY153" s="17" t="s">
        <v>130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81</v>
      </c>
      <c r="BK153" s="145">
        <f>ROUND(I153*H153,2)</f>
        <v>0</v>
      </c>
      <c r="BL153" s="17" t="s">
        <v>137</v>
      </c>
      <c r="BM153" s="144" t="s">
        <v>159</v>
      </c>
    </row>
    <row r="154" spans="2:65" s="1" customFormat="1" ht="12">
      <c r="B154" s="32"/>
      <c r="D154" s="146" t="s">
        <v>139</v>
      </c>
      <c r="F154" s="147" t="s">
        <v>160</v>
      </c>
      <c r="I154" s="148"/>
      <c r="L154" s="32"/>
      <c r="M154" s="149"/>
      <c r="T154" s="56"/>
      <c r="AT154" s="17" t="s">
        <v>139</v>
      </c>
      <c r="AU154" s="17" t="s">
        <v>83</v>
      </c>
    </row>
    <row r="155" spans="2:65" s="1" customFormat="1" ht="16.5" customHeight="1">
      <c r="B155" s="32"/>
      <c r="C155" s="133" t="s">
        <v>161</v>
      </c>
      <c r="D155" s="133" t="s">
        <v>132</v>
      </c>
      <c r="E155" s="134" t="s">
        <v>162</v>
      </c>
      <c r="F155" s="135" t="s">
        <v>163</v>
      </c>
      <c r="G155" s="136" t="s">
        <v>164</v>
      </c>
      <c r="H155" s="137">
        <v>0.32600000000000007</v>
      </c>
      <c r="I155" s="138"/>
      <c r="J155" s="139">
        <f>ROUND(I155*H155,2)</f>
        <v>0</v>
      </c>
      <c r="K155" s="135" t="s">
        <v>136</v>
      </c>
      <c r="L155" s="32"/>
      <c r="M155" s="140" t="s">
        <v>1</v>
      </c>
      <c r="N155" s="141" t="s">
        <v>39</v>
      </c>
      <c r="P155" s="142">
        <f>O155*H155</f>
        <v>0</v>
      </c>
      <c r="Q155" s="142">
        <v>1.0627700000000002</v>
      </c>
      <c r="R155" s="142">
        <f>Q155*H155</f>
        <v>0.34646302000000012</v>
      </c>
      <c r="S155" s="142">
        <v>0</v>
      </c>
      <c r="T155" s="143">
        <f>S155*H155</f>
        <v>0</v>
      </c>
      <c r="AR155" s="144" t="s">
        <v>137</v>
      </c>
      <c r="AT155" s="144" t="s">
        <v>132</v>
      </c>
      <c r="AU155" s="144" t="s">
        <v>83</v>
      </c>
      <c r="AY155" s="17" t="s">
        <v>130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81</v>
      </c>
      <c r="BK155" s="145">
        <f>ROUND(I155*H155,2)</f>
        <v>0</v>
      </c>
      <c r="BL155" s="17" t="s">
        <v>137</v>
      </c>
      <c r="BM155" s="144" t="s">
        <v>165</v>
      </c>
    </row>
    <row r="156" spans="2:65" s="1" customFormat="1" ht="12">
      <c r="B156" s="32"/>
      <c r="D156" s="146" t="s">
        <v>139</v>
      </c>
      <c r="F156" s="147" t="s">
        <v>166</v>
      </c>
      <c r="I156" s="148"/>
      <c r="L156" s="32"/>
      <c r="M156" s="149"/>
      <c r="T156" s="56"/>
      <c r="AT156" s="17" t="s">
        <v>139</v>
      </c>
      <c r="AU156" s="17" t="s">
        <v>83</v>
      </c>
    </row>
    <row r="157" spans="2:65" s="12" customFormat="1" ht="12">
      <c r="B157" s="150"/>
      <c r="D157" s="146" t="s">
        <v>141</v>
      </c>
      <c r="E157" s="151" t="s">
        <v>1</v>
      </c>
      <c r="F157" s="152" t="s">
        <v>167</v>
      </c>
      <c r="H157" s="153">
        <v>0.32600000000000007</v>
      </c>
      <c r="I157" s="154"/>
      <c r="L157" s="150"/>
      <c r="M157" s="155"/>
      <c r="T157" s="156"/>
      <c r="AT157" s="151" t="s">
        <v>141</v>
      </c>
      <c r="AU157" s="151" t="s">
        <v>83</v>
      </c>
      <c r="AV157" s="12" t="s">
        <v>83</v>
      </c>
      <c r="AW157" s="12" t="s">
        <v>30</v>
      </c>
      <c r="AX157" s="12" t="s">
        <v>74</v>
      </c>
      <c r="AY157" s="151" t="s">
        <v>130</v>
      </c>
    </row>
    <row r="158" spans="2:65" s="13" customFormat="1" ht="12">
      <c r="B158" s="157"/>
      <c r="D158" s="146" t="s">
        <v>141</v>
      </c>
      <c r="E158" s="158" t="s">
        <v>1</v>
      </c>
      <c r="F158" s="159" t="s">
        <v>143</v>
      </c>
      <c r="H158" s="160">
        <v>0.32600000000000007</v>
      </c>
      <c r="I158" s="161"/>
      <c r="L158" s="157"/>
      <c r="M158" s="162"/>
      <c r="T158" s="163"/>
      <c r="AT158" s="158" t="s">
        <v>141</v>
      </c>
      <c r="AU158" s="158" t="s">
        <v>83</v>
      </c>
      <c r="AV158" s="13" t="s">
        <v>137</v>
      </c>
      <c r="AW158" s="13" t="s">
        <v>30</v>
      </c>
      <c r="AX158" s="13" t="s">
        <v>81</v>
      </c>
      <c r="AY158" s="158" t="s">
        <v>130</v>
      </c>
    </row>
    <row r="159" spans="2:65" s="11" customFormat="1" ht="22.75" customHeight="1">
      <c r="B159" s="121"/>
      <c r="D159" s="122" t="s">
        <v>73</v>
      </c>
      <c r="E159" s="131" t="s">
        <v>151</v>
      </c>
      <c r="F159" s="131" t="s">
        <v>168</v>
      </c>
      <c r="I159" s="124"/>
      <c r="J159" s="132">
        <f>BK159</f>
        <v>0</v>
      </c>
      <c r="L159" s="121"/>
      <c r="M159" s="126"/>
      <c r="P159" s="127">
        <f>SUM(P160:P163)</f>
        <v>0</v>
      </c>
      <c r="R159" s="127">
        <f>SUM(R160:R163)</f>
        <v>0.37</v>
      </c>
      <c r="T159" s="128">
        <f>SUM(T160:T163)</f>
        <v>0</v>
      </c>
      <c r="AR159" s="122" t="s">
        <v>81</v>
      </c>
      <c r="AT159" s="129" t="s">
        <v>73</v>
      </c>
      <c r="AU159" s="129" t="s">
        <v>81</v>
      </c>
      <c r="AY159" s="122" t="s">
        <v>130</v>
      </c>
      <c r="BK159" s="130">
        <f>SUM(BK160:BK163)</f>
        <v>0</v>
      </c>
    </row>
    <row r="160" spans="2:65" s="1" customFormat="1" ht="16.5" customHeight="1">
      <c r="B160" s="32"/>
      <c r="C160" s="133" t="s">
        <v>169</v>
      </c>
      <c r="D160" s="133" t="s">
        <v>132</v>
      </c>
      <c r="E160" s="134" t="s">
        <v>170</v>
      </c>
      <c r="F160" s="135" t="s">
        <v>171</v>
      </c>
      <c r="G160" s="136" t="s">
        <v>172</v>
      </c>
      <c r="H160" s="137">
        <v>2</v>
      </c>
      <c r="I160" s="138"/>
      <c r="J160" s="139">
        <f>ROUND(I160*H160,2)</f>
        <v>0</v>
      </c>
      <c r="K160" s="135" t="s">
        <v>136</v>
      </c>
      <c r="L160" s="32"/>
      <c r="M160" s="140" t="s">
        <v>1</v>
      </c>
      <c r="N160" s="141" t="s">
        <v>39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137</v>
      </c>
      <c r="AT160" s="144" t="s">
        <v>132</v>
      </c>
      <c r="AU160" s="144" t="s">
        <v>83</v>
      </c>
      <c r="AY160" s="17" t="s">
        <v>130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81</v>
      </c>
      <c r="BK160" s="145">
        <f>ROUND(I160*H160,2)</f>
        <v>0</v>
      </c>
      <c r="BL160" s="17" t="s">
        <v>137</v>
      </c>
      <c r="BM160" s="144" t="s">
        <v>173</v>
      </c>
    </row>
    <row r="161" spans="2:65" s="1" customFormat="1" ht="12">
      <c r="B161" s="32"/>
      <c r="D161" s="146" t="s">
        <v>139</v>
      </c>
      <c r="F161" s="147" t="s">
        <v>174</v>
      </c>
      <c r="I161" s="148"/>
      <c r="L161" s="32"/>
      <c r="M161" s="149"/>
      <c r="T161" s="56"/>
      <c r="AT161" s="17" t="s">
        <v>139</v>
      </c>
      <c r="AU161" s="17" t="s">
        <v>83</v>
      </c>
    </row>
    <row r="162" spans="2:65" s="1" customFormat="1" ht="16.5" customHeight="1">
      <c r="B162" s="32"/>
      <c r="C162" s="164" t="s">
        <v>175</v>
      </c>
      <c r="D162" s="165" t="s">
        <v>176</v>
      </c>
      <c r="E162" s="166" t="s">
        <v>177</v>
      </c>
      <c r="F162" s="167" t="s">
        <v>178</v>
      </c>
      <c r="G162" s="168" t="s">
        <v>172</v>
      </c>
      <c r="H162" s="169">
        <v>2</v>
      </c>
      <c r="I162" s="170"/>
      <c r="J162" s="171">
        <f>ROUND(I162*H162,2)</f>
        <v>0</v>
      </c>
      <c r="K162" s="167" t="s">
        <v>1</v>
      </c>
      <c r="L162" s="172"/>
      <c r="M162" s="173" t="s">
        <v>1</v>
      </c>
      <c r="N162" s="174" t="s">
        <v>39</v>
      </c>
      <c r="P162" s="142">
        <f>O162*H162</f>
        <v>0</v>
      </c>
      <c r="Q162" s="142">
        <v>0.185</v>
      </c>
      <c r="R162" s="142">
        <f>Q162*H162</f>
        <v>0.37</v>
      </c>
      <c r="S162" s="142">
        <v>0</v>
      </c>
      <c r="T162" s="143">
        <f>S162*H162</f>
        <v>0</v>
      </c>
      <c r="AR162" s="144" t="s">
        <v>179</v>
      </c>
      <c r="AT162" s="144" t="s">
        <v>176</v>
      </c>
      <c r="AU162" s="144" t="s">
        <v>83</v>
      </c>
      <c r="AY162" s="17" t="s">
        <v>130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81</v>
      </c>
      <c r="BK162" s="145">
        <f>ROUND(I162*H162,2)</f>
        <v>0</v>
      </c>
      <c r="BL162" s="17" t="s">
        <v>137</v>
      </c>
      <c r="BM162" s="144" t="s">
        <v>180</v>
      </c>
    </row>
    <row r="163" spans="2:65" s="1" customFormat="1" ht="12">
      <c r="B163" s="32"/>
      <c r="D163" s="146" t="s">
        <v>139</v>
      </c>
      <c r="F163" s="147" t="s">
        <v>178</v>
      </c>
      <c r="I163" s="148"/>
      <c r="L163" s="32"/>
      <c r="M163" s="149"/>
      <c r="T163" s="56"/>
      <c r="AT163" s="17" t="s">
        <v>139</v>
      </c>
      <c r="AU163" s="17" t="s">
        <v>83</v>
      </c>
    </row>
    <row r="164" spans="2:65" s="11" customFormat="1" ht="22.75" customHeight="1">
      <c r="B164" s="121"/>
      <c r="D164" s="122" t="s">
        <v>73</v>
      </c>
      <c r="E164" s="131" t="s">
        <v>169</v>
      </c>
      <c r="F164" s="131" t="s">
        <v>181</v>
      </c>
      <c r="I164" s="124"/>
      <c r="J164" s="132">
        <f>BK164</f>
        <v>0</v>
      </c>
      <c r="L164" s="121"/>
      <c r="M164" s="126"/>
      <c r="P164" s="127">
        <f>SUM(P165:P169)</f>
        <v>0</v>
      </c>
      <c r="R164" s="127">
        <f>SUM(R165:R169)</f>
        <v>0.44477999999999995</v>
      </c>
      <c r="T164" s="128">
        <f>SUM(T165:T169)</f>
        <v>0</v>
      </c>
      <c r="AR164" s="122" t="s">
        <v>81</v>
      </c>
      <c r="AT164" s="129" t="s">
        <v>73</v>
      </c>
      <c r="AU164" s="129" t="s">
        <v>81</v>
      </c>
      <c r="AY164" s="122" t="s">
        <v>130</v>
      </c>
      <c r="BK164" s="130">
        <f>SUM(BK165:BK169)</f>
        <v>0</v>
      </c>
    </row>
    <row r="165" spans="2:65" s="1" customFormat="1" ht="16.5" customHeight="1">
      <c r="B165" s="32"/>
      <c r="C165" s="133" t="s">
        <v>179</v>
      </c>
      <c r="D165" s="133" t="s">
        <v>132</v>
      </c>
      <c r="E165" s="134" t="s">
        <v>182</v>
      </c>
      <c r="F165" s="135" t="s">
        <v>183</v>
      </c>
      <c r="G165" s="136" t="s">
        <v>135</v>
      </c>
      <c r="H165" s="137">
        <v>7.06</v>
      </c>
      <c r="I165" s="138"/>
      <c r="J165" s="139">
        <f>ROUND(I165*H165,2)</f>
        <v>0</v>
      </c>
      <c r="K165" s="135" t="s">
        <v>136</v>
      </c>
      <c r="L165" s="32"/>
      <c r="M165" s="140" t="s">
        <v>1</v>
      </c>
      <c r="N165" s="141" t="s">
        <v>39</v>
      </c>
      <c r="P165" s="142">
        <f>O165*H165</f>
        <v>0</v>
      </c>
      <c r="Q165" s="142">
        <v>6.3E-2</v>
      </c>
      <c r="R165" s="142">
        <f>Q165*H165</f>
        <v>0.44477999999999995</v>
      </c>
      <c r="S165" s="142">
        <v>0</v>
      </c>
      <c r="T165" s="143">
        <f>S165*H165</f>
        <v>0</v>
      </c>
      <c r="AR165" s="144" t="s">
        <v>137</v>
      </c>
      <c r="AT165" s="144" t="s">
        <v>132</v>
      </c>
      <c r="AU165" s="144" t="s">
        <v>83</v>
      </c>
      <c r="AY165" s="17" t="s">
        <v>130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81</v>
      </c>
      <c r="BK165" s="145">
        <f>ROUND(I165*H165,2)</f>
        <v>0</v>
      </c>
      <c r="BL165" s="17" t="s">
        <v>137</v>
      </c>
      <c r="BM165" s="144" t="s">
        <v>184</v>
      </c>
    </row>
    <row r="166" spans="2:65" s="1" customFormat="1" ht="12">
      <c r="B166" s="32"/>
      <c r="D166" s="146" t="s">
        <v>139</v>
      </c>
      <c r="F166" s="147" t="s">
        <v>185</v>
      </c>
      <c r="I166" s="148"/>
      <c r="L166" s="32"/>
      <c r="M166" s="149"/>
      <c r="T166" s="56"/>
      <c r="AT166" s="17" t="s">
        <v>139</v>
      </c>
      <c r="AU166" s="17" t="s">
        <v>83</v>
      </c>
    </row>
    <row r="167" spans="2:65" s="14" customFormat="1" ht="12">
      <c r="B167" s="175"/>
      <c r="D167" s="146" t="s">
        <v>141</v>
      </c>
      <c r="E167" s="176" t="s">
        <v>1</v>
      </c>
      <c r="F167" s="177" t="s">
        <v>186</v>
      </c>
      <c r="H167" s="176" t="s">
        <v>1</v>
      </c>
      <c r="I167" s="178"/>
      <c r="L167" s="175"/>
      <c r="M167" s="179"/>
      <c r="T167" s="180"/>
      <c r="AT167" s="176" t="s">
        <v>141</v>
      </c>
      <c r="AU167" s="176" t="s">
        <v>83</v>
      </c>
      <c r="AV167" s="14" t="s">
        <v>81</v>
      </c>
      <c r="AW167" s="14" t="s">
        <v>30</v>
      </c>
      <c r="AX167" s="14" t="s">
        <v>74</v>
      </c>
      <c r="AY167" s="176" t="s">
        <v>130</v>
      </c>
    </row>
    <row r="168" spans="2:65" s="12" customFormat="1" ht="12">
      <c r="B168" s="150"/>
      <c r="D168" s="146" t="s">
        <v>141</v>
      </c>
      <c r="E168" s="151" t="s">
        <v>1</v>
      </c>
      <c r="F168" s="152" t="s">
        <v>187</v>
      </c>
      <c r="H168" s="153">
        <v>7.06</v>
      </c>
      <c r="I168" s="154"/>
      <c r="L168" s="150"/>
      <c r="M168" s="155"/>
      <c r="T168" s="156"/>
      <c r="AT168" s="151" t="s">
        <v>141</v>
      </c>
      <c r="AU168" s="151" t="s">
        <v>83</v>
      </c>
      <c r="AV168" s="12" t="s">
        <v>83</v>
      </c>
      <c r="AW168" s="12" t="s">
        <v>30</v>
      </c>
      <c r="AX168" s="12" t="s">
        <v>74</v>
      </c>
      <c r="AY168" s="151" t="s">
        <v>130</v>
      </c>
    </row>
    <row r="169" spans="2:65" s="13" customFormat="1" ht="12">
      <c r="B169" s="157"/>
      <c r="D169" s="146" t="s">
        <v>141</v>
      </c>
      <c r="E169" s="158" t="s">
        <v>1</v>
      </c>
      <c r="F169" s="159" t="s">
        <v>143</v>
      </c>
      <c r="H169" s="160">
        <v>7.06</v>
      </c>
      <c r="I169" s="161"/>
      <c r="L169" s="157"/>
      <c r="M169" s="162"/>
      <c r="T169" s="163"/>
      <c r="AT169" s="158" t="s">
        <v>141</v>
      </c>
      <c r="AU169" s="158" t="s">
        <v>83</v>
      </c>
      <c r="AV169" s="13" t="s">
        <v>137</v>
      </c>
      <c r="AW169" s="13" t="s">
        <v>30</v>
      </c>
      <c r="AX169" s="13" t="s">
        <v>81</v>
      </c>
      <c r="AY169" s="158" t="s">
        <v>130</v>
      </c>
    </row>
    <row r="170" spans="2:65" s="11" customFormat="1" ht="22.75" customHeight="1">
      <c r="B170" s="121"/>
      <c r="D170" s="122" t="s">
        <v>73</v>
      </c>
      <c r="E170" s="131" t="s">
        <v>188</v>
      </c>
      <c r="F170" s="131" t="s">
        <v>189</v>
      </c>
      <c r="I170" s="124"/>
      <c r="J170" s="132">
        <f>BK170</f>
        <v>0</v>
      </c>
      <c r="L170" s="121"/>
      <c r="M170" s="126"/>
      <c r="P170" s="127">
        <f>SUM(P171:P187)</f>
        <v>0</v>
      </c>
      <c r="R170" s="127">
        <f>SUM(R171:R187)</f>
        <v>2.8E-3</v>
      </c>
      <c r="T170" s="128">
        <f>SUM(T171:T187)</f>
        <v>0</v>
      </c>
      <c r="AR170" s="122" t="s">
        <v>81</v>
      </c>
      <c r="AT170" s="129" t="s">
        <v>73</v>
      </c>
      <c r="AU170" s="129" t="s">
        <v>81</v>
      </c>
      <c r="AY170" s="122" t="s">
        <v>130</v>
      </c>
      <c r="BK170" s="130">
        <f>SUM(BK171:BK187)</f>
        <v>0</v>
      </c>
    </row>
    <row r="171" spans="2:65" s="1" customFormat="1" ht="21.75" customHeight="1">
      <c r="B171" s="32"/>
      <c r="C171" s="133" t="s">
        <v>188</v>
      </c>
      <c r="D171" s="133" t="s">
        <v>132</v>
      </c>
      <c r="E171" s="134" t="s">
        <v>190</v>
      </c>
      <c r="F171" s="135" t="s">
        <v>191</v>
      </c>
      <c r="G171" s="136" t="s">
        <v>172</v>
      </c>
      <c r="H171" s="137">
        <v>4</v>
      </c>
      <c r="I171" s="138"/>
      <c r="J171" s="139">
        <f>ROUND(I171*H171,2)</f>
        <v>0</v>
      </c>
      <c r="K171" s="135" t="s">
        <v>136</v>
      </c>
      <c r="L171" s="32"/>
      <c r="M171" s="140" t="s">
        <v>1</v>
      </c>
      <c r="N171" s="141" t="s">
        <v>39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137</v>
      </c>
      <c r="AT171" s="144" t="s">
        <v>132</v>
      </c>
      <c r="AU171" s="144" t="s">
        <v>83</v>
      </c>
      <c r="AY171" s="17" t="s">
        <v>130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81</v>
      </c>
      <c r="BK171" s="145">
        <f>ROUND(I171*H171,2)</f>
        <v>0</v>
      </c>
      <c r="BL171" s="17" t="s">
        <v>137</v>
      </c>
      <c r="BM171" s="144" t="s">
        <v>192</v>
      </c>
    </row>
    <row r="172" spans="2:65" s="1" customFormat="1" ht="24">
      <c r="B172" s="32"/>
      <c r="D172" s="146" t="s">
        <v>139</v>
      </c>
      <c r="F172" s="147" t="s">
        <v>193</v>
      </c>
      <c r="I172" s="148"/>
      <c r="L172" s="32"/>
      <c r="M172" s="149"/>
      <c r="T172" s="56"/>
      <c r="AT172" s="17" t="s">
        <v>139</v>
      </c>
      <c r="AU172" s="17" t="s">
        <v>83</v>
      </c>
    </row>
    <row r="173" spans="2:65" s="1" customFormat="1" ht="21.75" customHeight="1">
      <c r="B173" s="32"/>
      <c r="C173" s="133" t="s">
        <v>194</v>
      </c>
      <c r="D173" s="133" t="s">
        <v>132</v>
      </c>
      <c r="E173" s="134" t="s">
        <v>195</v>
      </c>
      <c r="F173" s="135" t="s">
        <v>196</v>
      </c>
      <c r="G173" s="136" t="s">
        <v>172</v>
      </c>
      <c r="H173" s="137">
        <v>116</v>
      </c>
      <c r="I173" s="138"/>
      <c r="J173" s="139">
        <f>ROUND(I173*H173,2)</f>
        <v>0</v>
      </c>
      <c r="K173" s="135" t="s">
        <v>136</v>
      </c>
      <c r="L173" s="32"/>
      <c r="M173" s="140" t="s">
        <v>1</v>
      </c>
      <c r="N173" s="141" t="s">
        <v>39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137</v>
      </c>
      <c r="AT173" s="144" t="s">
        <v>132</v>
      </c>
      <c r="AU173" s="144" t="s">
        <v>83</v>
      </c>
      <c r="AY173" s="17" t="s">
        <v>130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81</v>
      </c>
      <c r="BK173" s="145">
        <f>ROUND(I173*H173,2)</f>
        <v>0</v>
      </c>
      <c r="BL173" s="17" t="s">
        <v>137</v>
      </c>
      <c r="BM173" s="144" t="s">
        <v>197</v>
      </c>
    </row>
    <row r="174" spans="2:65" s="1" customFormat="1" ht="24">
      <c r="B174" s="32"/>
      <c r="D174" s="146" t="s">
        <v>139</v>
      </c>
      <c r="F174" s="147" t="s">
        <v>198</v>
      </c>
      <c r="I174" s="148"/>
      <c r="L174" s="32"/>
      <c r="M174" s="149"/>
      <c r="T174" s="56"/>
      <c r="AT174" s="17" t="s">
        <v>139</v>
      </c>
      <c r="AU174" s="17" t="s">
        <v>83</v>
      </c>
    </row>
    <row r="175" spans="2:65" s="12" customFormat="1" ht="12">
      <c r="B175" s="150"/>
      <c r="D175" s="146" t="s">
        <v>141</v>
      </c>
      <c r="F175" s="152" t="s">
        <v>199</v>
      </c>
      <c r="H175" s="153">
        <v>116</v>
      </c>
      <c r="I175" s="154"/>
      <c r="L175" s="150"/>
      <c r="M175" s="155"/>
      <c r="T175" s="156"/>
      <c r="AT175" s="151" t="s">
        <v>141</v>
      </c>
      <c r="AU175" s="151" t="s">
        <v>83</v>
      </c>
      <c r="AV175" s="12" t="s">
        <v>83</v>
      </c>
      <c r="AW175" s="12" t="s">
        <v>4</v>
      </c>
      <c r="AX175" s="12" t="s">
        <v>81</v>
      </c>
      <c r="AY175" s="151" t="s">
        <v>130</v>
      </c>
    </row>
    <row r="176" spans="2:65" s="1" customFormat="1" ht="21.75" customHeight="1">
      <c r="B176" s="32"/>
      <c r="C176" s="133" t="s">
        <v>200</v>
      </c>
      <c r="D176" s="133" t="s">
        <v>132</v>
      </c>
      <c r="E176" s="134" t="s">
        <v>201</v>
      </c>
      <c r="F176" s="135" t="s">
        <v>202</v>
      </c>
      <c r="G176" s="136" t="s">
        <v>172</v>
      </c>
      <c r="H176" s="137">
        <v>4</v>
      </c>
      <c r="I176" s="138"/>
      <c r="J176" s="139">
        <f>ROUND(I176*H176,2)</f>
        <v>0</v>
      </c>
      <c r="K176" s="135" t="s">
        <v>136</v>
      </c>
      <c r="L176" s="32"/>
      <c r="M176" s="140" t="s">
        <v>1</v>
      </c>
      <c r="N176" s="141" t="s">
        <v>39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137</v>
      </c>
      <c r="AT176" s="144" t="s">
        <v>132</v>
      </c>
      <c r="AU176" s="144" t="s">
        <v>83</v>
      </c>
      <c r="AY176" s="17" t="s">
        <v>130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81</v>
      </c>
      <c r="BK176" s="145">
        <f>ROUND(I176*H176,2)</f>
        <v>0</v>
      </c>
      <c r="BL176" s="17" t="s">
        <v>137</v>
      </c>
      <c r="BM176" s="144" t="s">
        <v>203</v>
      </c>
    </row>
    <row r="177" spans="2:65" s="1" customFormat="1" ht="24">
      <c r="B177" s="32"/>
      <c r="D177" s="146" t="s">
        <v>139</v>
      </c>
      <c r="F177" s="147" t="s">
        <v>204</v>
      </c>
      <c r="I177" s="148"/>
      <c r="L177" s="32"/>
      <c r="M177" s="149"/>
      <c r="T177" s="56"/>
      <c r="AT177" s="17" t="s">
        <v>139</v>
      </c>
      <c r="AU177" s="17" t="s">
        <v>83</v>
      </c>
    </row>
    <row r="178" spans="2:65" s="1" customFormat="1" ht="16.5" customHeight="1">
      <c r="B178" s="32"/>
      <c r="C178" s="133" t="s">
        <v>8</v>
      </c>
      <c r="D178" s="133" t="s">
        <v>132</v>
      </c>
      <c r="E178" s="134" t="s">
        <v>205</v>
      </c>
      <c r="F178" s="135" t="s">
        <v>206</v>
      </c>
      <c r="G178" s="136" t="s">
        <v>172</v>
      </c>
      <c r="H178" s="137">
        <v>28</v>
      </c>
      <c r="I178" s="138"/>
      <c r="J178" s="139">
        <f>ROUND(I178*H178,2)</f>
        <v>0</v>
      </c>
      <c r="K178" s="135" t="s">
        <v>136</v>
      </c>
      <c r="L178" s="32"/>
      <c r="M178" s="140" t="s">
        <v>1</v>
      </c>
      <c r="N178" s="141" t="s">
        <v>39</v>
      </c>
      <c r="P178" s="142">
        <f>O178*H178</f>
        <v>0</v>
      </c>
      <c r="Q178" s="142">
        <v>1E-4</v>
      </c>
      <c r="R178" s="142">
        <f>Q178*H178</f>
        <v>2.8E-3</v>
      </c>
      <c r="S178" s="142">
        <v>0</v>
      </c>
      <c r="T178" s="143">
        <f>S178*H178</f>
        <v>0</v>
      </c>
      <c r="AR178" s="144" t="s">
        <v>137</v>
      </c>
      <c r="AT178" s="144" t="s">
        <v>132</v>
      </c>
      <c r="AU178" s="144" t="s">
        <v>83</v>
      </c>
      <c r="AY178" s="17" t="s">
        <v>130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81</v>
      </c>
      <c r="BK178" s="145">
        <f>ROUND(I178*H178,2)</f>
        <v>0</v>
      </c>
      <c r="BL178" s="17" t="s">
        <v>137</v>
      </c>
      <c r="BM178" s="144" t="s">
        <v>207</v>
      </c>
    </row>
    <row r="179" spans="2:65" s="1" customFormat="1" ht="12">
      <c r="B179" s="32"/>
      <c r="D179" s="146" t="s">
        <v>139</v>
      </c>
      <c r="F179" s="147" t="s">
        <v>208</v>
      </c>
      <c r="I179" s="148"/>
      <c r="L179" s="32"/>
      <c r="M179" s="149"/>
      <c r="T179" s="56"/>
      <c r="AT179" s="17" t="s">
        <v>139</v>
      </c>
      <c r="AU179" s="17" t="s">
        <v>83</v>
      </c>
    </row>
    <row r="180" spans="2:65" s="14" customFormat="1" ht="12">
      <c r="B180" s="175"/>
      <c r="D180" s="146" t="s">
        <v>141</v>
      </c>
      <c r="E180" s="176" t="s">
        <v>1</v>
      </c>
      <c r="F180" s="177" t="s">
        <v>186</v>
      </c>
      <c r="H180" s="176" t="s">
        <v>1</v>
      </c>
      <c r="I180" s="178"/>
      <c r="L180" s="175"/>
      <c r="M180" s="179"/>
      <c r="T180" s="180"/>
      <c r="AT180" s="176" t="s">
        <v>141</v>
      </c>
      <c r="AU180" s="176" t="s">
        <v>83</v>
      </c>
      <c r="AV180" s="14" t="s">
        <v>81</v>
      </c>
      <c r="AW180" s="14" t="s">
        <v>30</v>
      </c>
      <c r="AX180" s="14" t="s">
        <v>74</v>
      </c>
      <c r="AY180" s="176" t="s">
        <v>130</v>
      </c>
    </row>
    <row r="181" spans="2:65" s="12" customFormat="1" ht="12">
      <c r="B181" s="150"/>
      <c r="D181" s="146" t="s">
        <v>141</v>
      </c>
      <c r="E181" s="151" t="s">
        <v>1</v>
      </c>
      <c r="F181" s="152" t="s">
        <v>209</v>
      </c>
      <c r="H181" s="153">
        <v>19.649999999999999</v>
      </c>
      <c r="I181" s="154"/>
      <c r="L181" s="150"/>
      <c r="M181" s="155"/>
      <c r="T181" s="156"/>
      <c r="AT181" s="151" t="s">
        <v>141</v>
      </c>
      <c r="AU181" s="151" t="s">
        <v>83</v>
      </c>
      <c r="AV181" s="12" t="s">
        <v>83</v>
      </c>
      <c r="AW181" s="12" t="s">
        <v>30</v>
      </c>
      <c r="AX181" s="12" t="s">
        <v>74</v>
      </c>
      <c r="AY181" s="151" t="s">
        <v>130</v>
      </c>
    </row>
    <row r="182" spans="2:65" s="12" customFormat="1" ht="12">
      <c r="B182" s="150"/>
      <c r="D182" s="146" t="s">
        <v>141</v>
      </c>
      <c r="E182" s="151" t="s">
        <v>1</v>
      </c>
      <c r="F182" s="152" t="s">
        <v>210</v>
      </c>
      <c r="H182" s="153">
        <v>0.35</v>
      </c>
      <c r="I182" s="154"/>
      <c r="L182" s="150"/>
      <c r="M182" s="155"/>
      <c r="T182" s="156"/>
      <c r="AT182" s="151" t="s">
        <v>141</v>
      </c>
      <c r="AU182" s="151" t="s">
        <v>83</v>
      </c>
      <c r="AV182" s="12" t="s">
        <v>83</v>
      </c>
      <c r="AW182" s="12" t="s">
        <v>30</v>
      </c>
      <c r="AX182" s="12" t="s">
        <v>74</v>
      </c>
      <c r="AY182" s="151" t="s">
        <v>130</v>
      </c>
    </row>
    <row r="183" spans="2:65" s="15" customFormat="1" ht="12">
      <c r="B183" s="181"/>
      <c r="D183" s="146" t="s">
        <v>141</v>
      </c>
      <c r="E183" s="182" t="s">
        <v>1</v>
      </c>
      <c r="F183" s="183" t="s">
        <v>211</v>
      </c>
      <c r="H183" s="184">
        <v>20</v>
      </c>
      <c r="I183" s="185"/>
      <c r="L183" s="181"/>
      <c r="M183" s="186"/>
      <c r="T183" s="187"/>
      <c r="AT183" s="182" t="s">
        <v>141</v>
      </c>
      <c r="AU183" s="182" t="s">
        <v>83</v>
      </c>
      <c r="AV183" s="15" t="s">
        <v>151</v>
      </c>
      <c r="AW183" s="15" t="s">
        <v>30</v>
      </c>
      <c r="AX183" s="15" t="s">
        <v>74</v>
      </c>
      <c r="AY183" s="182" t="s">
        <v>130</v>
      </c>
    </row>
    <row r="184" spans="2:65" s="14" customFormat="1" ht="12">
      <c r="B184" s="175"/>
      <c r="D184" s="146" t="s">
        <v>141</v>
      </c>
      <c r="E184" s="176" t="s">
        <v>1</v>
      </c>
      <c r="F184" s="177" t="s">
        <v>212</v>
      </c>
      <c r="H184" s="176" t="s">
        <v>1</v>
      </c>
      <c r="I184" s="178"/>
      <c r="L184" s="175"/>
      <c r="M184" s="179"/>
      <c r="T184" s="180"/>
      <c r="AT184" s="176" t="s">
        <v>141</v>
      </c>
      <c r="AU184" s="176" t="s">
        <v>83</v>
      </c>
      <c r="AV184" s="14" t="s">
        <v>81</v>
      </c>
      <c r="AW184" s="14" t="s">
        <v>30</v>
      </c>
      <c r="AX184" s="14" t="s">
        <v>74</v>
      </c>
      <c r="AY184" s="176" t="s">
        <v>130</v>
      </c>
    </row>
    <row r="185" spans="2:65" s="12" customFormat="1" ht="12">
      <c r="B185" s="150"/>
      <c r="D185" s="146" t="s">
        <v>141</v>
      </c>
      <c r="E185" s="151" t="s">
        <v>1</v>
      </c>
      <c r="F185" s="152" t="s">
        <v>213</v>
      </c>
      <c r="H185" s="153">
        <v>8</v>
      </c>
      <c r="I185" s="154"/>
      <c r="L185" s="150"/>
      <c r="M185" s="155"/>
      <c r="T185" s="156"/>
      <c r="AT185" s="151" t="s">
        <v>141</v>
      </c>
      <c r="AU185" s="151" t="s">
        <v>83</v>
      </c>
      <c r="AV185" s="12" t="s">
        <v>83</v>
      </c>
      <c r="AW185" s="12" t="s">
        <v>30</v>
      </c>
      <c r="AX185" s="12" t="s">
        <v>74</v>
      </c>
      <c r="AY185" s="151" t="s">
        <v>130</v>
      </c>
    </row>
    <row r="186" spans="2:65" s="15" customFormat="1" ht="12">
      <c r="B186" s="181"/>
      <c r="D186" s="146" t="s">
        <v>141</v>
      </c>
      <c r="E186" s="182" t="s">
        <v>1</v>
      </c>
      <c r="F186" s="183" t="s">
        <v>211</v>
      </c>
      <c r="H186" s="184">
        <v>8</v>
      </c>
      <c r="I186" s="185"/>
      <c r="L186" s="181"/>
      <c r="M186" s="186"/>
      <c r="T186" s="187"/>
      <c r="AT186" s="182" t="s">
        <v>141</v>
      </c>
      <c r="AU186" s="182" t="s">
        <v>83</v>
      </c>
      <c r="AV186" s="15" t="s">
        <v>151</v>
      </c>
      <c r="AW186" s="15" t="s">
        <v>30</v>
      </c>
      <c r="AX186" s="15" t="s">
        <v>74</v>
      </c>
      <c r="AY186" s="182" t="s">
        <v>130</v>
      </c>
    </row>
    <row r="187" spans="2:65" s="13" customFormat="1" ht="12">
      <c r="B187" s="157"/>
      <c r="D187" s="146" t="s">
        <v>141</v>
      </c>
      <c r="E187" s="158" t="s">
        <v>1</v>
      </c>
      <c r="F187" s="159" t="s">
        <v>143</v>
      </c>
      <c r="H187" s="160">
        <v>28</v>
      </c>
      <c r="I187" s="161"/>
      <c r="L187" s="157"/>
      <c r="M187" s="162"/>
      <c r="T187" s="163"/>
      <c r="AT187" s="158" t="s">
        <v>141</v>
      </c>
      <c r="AU187" s="158" t="s">
        <v>83</v>
      </c>
      <c r="AV187" s="13" t="s">
        <v>137</v>
      </c>
      <c r="AW187" s="13" t="s">
        <v>30</v>
      </c>
      <c r="AX187" s="13" t="s">
        <v>81</v>
      </c>
      <c r="AY187" s="158" t="s">
        <v>130</v>
      </c>
    </row>
    <row r="188" spans="2:65" s="11" customFormat="1" ht="22.75" customHeight="1">
      <c r="B188" s="121"/>
      <c r="D188" s="122" t="s">
        <v>73</v>
      </c>
      <c r="E188" s="131" t="s">
        <v>214</v>
      </c>
      <c r="F188" s="131" t="s">
        <v>215</v>
      </c>
      <c r="I188" s="124"/>
      <c r="J188" s="132">
        <f>BK188</f>
        <v>0</v>
      </c>
      <c r="L188" s="121"/>
      <c r="M188" s="126"/>
      <c r="P188" s="127">
        <f>SUM(P189:P196)</f>
        <v>0</v>
      </c>
      <c r="R188" s="127">
        <f>SUM(R189:R196)</f>
        <v>0</v>
      </c>
      <c r="T188" s="128">
        <f>SUM(T189:T196)</f>
        <v>0</v>
      </c>
      <c r="AR188" s="122" t="s">
        <v>81</v>
      </c>
      <c r="AT188" s="129" t="s">
        <v>73</v>
      </c>
      <c r="AU188" s="129" t="s">
        <v>81</v>
      </c>
      <c r="AY188" s="122" t="s">
        <v>130</v>
      </c>
      <c r="BK188" s="130">
        <f>SUM(BK189:BK196)</f>
        <v>0</v>
      </c>
    </row>
    <row r="189" spans="2:65" s="1" customFormat="1" ht="16.5" customHeight="1">
      <c r="B189" s="32"/>
      <c r="C189" s="133" t="s">
        <v>216</v>
      </c>
      <c r="D189" s="133" t="s">
        <v>132</v>
      </c>
      <c r="E189" s="134" t="s">
        <v>217</v>
      </c>
      <c r="F189" s="135" t="s">
        <v>218</v>
      </c>
      <c r="G189" s="136" t="s">
        <v>164</v>
      </c>
      <c r="H189" s="137">
        <v>11.813000000000001</v>
      </c>
      <c r="I189" s="138"/>
      <c r="J189" s="139">
        <f>ROUND(I189*H189,2)</f>
        <v>0</v>
      </c>
      <c r="K189" s="135" t="s">
        <v>136</v>
      </c>
      <c r="L189" s="32"/>
      <c r="M189" s="140" t="s">
        <v>1</v>
      </c>
      <c r="N189" s="141" t="s">
        <v>39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137</v>
      </c>
      <c r="AT189" s="144" t="s">
        <v>132</v>
      </c>
      <c r="AU189" s="144" t="s">
        <v>83</v>
      </c>
      <c r="AY189" s="17" t="s">
        <v>130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81</v>
      </c>
      <c r="BK189" s="145">
        <f>ROUND(I189*H189,2)</f>
        <v>0</v>
      </c>
      <c r="BL189" s="17" t="s">
        <v>137</v>
      </c>
      <c r="BM189" s="144" t="s">
        <v>219</v>
      </c>
    </row>
    <row r="190" spans="2:65" s="1" customFormat="1" ht="12">
      <c r="B190" s="32"/>
      <c r="D190" s="146" t="s">
        <v>139</v>
      </c>
      <c r="F190" s="147" t="s">
        <v>220</v>
      </c>
      <c r="I190" s="148"/>
      <c r="L190" s="32"/>
      <c r="M190" s="149"/>
      <c r="T190" s="56"/>
      <c r="AT190" s="17" t="s">
        <v>139</v>
      </c>
      <c r="AU190" s="17" t="s">
        <v>83</v>
      </c>
    </row>
    <row r="191" spans="2:65" s="1" customFormat="1" ht="16.5" customHeight="1">
      <c r="B191" s="32"/>
      <c r="C191" s="133" t="s">
        <v>221</v>
      </c>
      <c r="D191" s="133" t="s">
        <v>132</v>
      </c>
      <c r="E191" s="134" t="s">
        <v>222</v>
      </c>
      <c r="F191" s="135" t="s">
        <v>223</v>
      </c>
      <c r="G191" s="136" t="s">
        <v>164</v>
      </c>
      <c r="H191" s="137">
        <v>342.577</v>
      </c>
      <c r="I191" s="138"/>
      <c r="J191" s="139">
        <f>ROUND(I191*H191,2)</f>
        <v>0</v>
      </c>
      <c r="K191" s="135" t="s">
        <v>136</v>
      </c>
      <c r="L191" s="32"/>
      <c r="M191" s="140" t="s">
        <v>1</v>
      </c>
      <c r="N191" s="141" t="s">
        <v>39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137</v>
      </c>
      <c r="AT191" s="144" t="s">
        <v>132</v>
      </c>
      <c r="AU191" s="144" t="s">
        <v>83</v>
      </c>
      <c r="AY191" s="17" t="s">
        <v>130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81</v>
      </c>
      <c r="BK191" s="145">
        <f>ROUND(I191*H191,2)</f>
        <v>0</v>
      </c>
      <c r="BL191" s="17" t="s">
        <v>137</v>
      </c>
      <c r="BM191" s="144" t="s">
        <v>224</v>
      </c>
    </row>
    <row r="192" spans="2:65" s="1" customFormat="1" ht="24">
      <c r="B192" s="32"/>
      <c r="D192" s="146" t="s">
        <v>139</v>
      </c>
      <c r="F192" s="147" t="s">
        <v>225</v>
      </c>
      <c r="I192" s="148"/>
      <c r="L192" s="32"/>
      <c r="M192" s="149"/>
      <c r="T192" s="56"/>
      <c r="AT192" s="17" t="s">
        <v>139</v>
      </c>
      <c r="AU192" s="17" t="s">
        <v>83</v>
      </c>
    </row>
    <row r="193" spans="2:65" s="1" customFormat="1" ht="24">
      <c r="B193" s="32"/>
      <c r="D193" s="146" t="s">
        <v>226</v>
      </c>
      <c r="F193" s="188" t="s">
        <v>227</v>
      </c>
      <c r="I193" s="148"/>
      <c r="L193" s="32"/>
      <c r="M193" s="149"/>
      <c r="T193" s="56"/>
      <c r="AT193" s="17" t="s">
        <v>226</v>
      </c>
      <c r="AU193" s="17" t="s">
        <v>83</v>
      </c>
    </row>
    <row r="194" spans="2:65" s="12" customFormat="1" ht="12">
      <c r="B194" s="150"/>
      <c r="D194" s="146" t="s">
        <v>141</v>
      </c>
      <c r="F194" s="152" t="s">
        <v>228</v>
      </c>
      <c r="H194" s="153">
        <v>342.577</v>
      </c>
      <c r="I194" s="154"/>
      <c r="L194" s="150"/>
      <c r="M194" s="155"/>
      <c r="T194" s="156"/>
      <c r="AT194" s="151" t="s">
        <v>141</v>
      </c>
      <c r="AU194" s="151" t="s">
        <v>83</v>
      </c>
      <c r="AV194" s="12" t="s">
        <v>83</v>
      </c>
      <c r="AW194" s="12" t="s">
        <v>4</v>
      </c>
      <c r="AX194" s="12" t="s">
        <v>81</v>
      </c>
      <c r="AY194" s="151" t="s">
        <v>130</v>
      </c>
    </row>
    <row r="195" spans="2:65" s="1" customFormat="1" ht="21.75" customHeight="1">
      <c r="B195" s="32"/>
      <c r="C195" s="133" t="s">
        <v>229</v>
      </c>
      <c r="D195" s="133" t="s">
        <v>132</v>
      </c>
      <c r="E195" s="134" t="s">
        <v>230</v>
      </c>
      <c r="F195" s="135" t="s">
        <v>231</v>
      </c>
      <c r="G195" s="136" t="s">
        <v>164</v>
      </c>
      <c r="H195" s="137">
        <v>11.813000000000001</v>
      </c>
      <c r="I195" s="138"/>
      <c r="J195" s="139">
        <f>ROUND(I195*H195,2)</f>
        <v>0</v>
      </c>
      <c r="K195" s="135" t="s">
        <v>136</v>
      </c>
      <c r="L195" s="32"/>
      <c r="M195" s="140" t="s">
        <v>1</v>
      </c>
      <c r="N195" s="141" t="s">
        <v>39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137</v>
      </c>
      <c r="AT195" s="144" t="s">
        <v>132</v>
      </c>
      <c r="AU195" s="144" t="s">
        <v>83</v>
      </c>
      <c r="AY195" s="17" t="s">
        <v>130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81</v>
      </c>
      <c r="BK195" s="145">
        <f>ROUND(I195*H195,2)</f>
        <v>0</v>
      </c>
      <c r="BL195" s="17" t="s">
        <v>137</v>
      </c>
      <c r="BM195" s="144" t="s">
        <v>232</v>
      </c>
    </row>
    <row r="196" spans="2:65" s="1" customFormat="1" ht="24">
      <c r="B196" s="32"/>
      <c r="D196" s="146" t="s">
        <v>139</v>
      </c>
      <c r="F196" s="147" t="s">
        <v>233</v>
      </c>
      <c r="I196" s="148"/>
      <c r="L196" s="32"/>
      <c r="M196" s="149"/>
      <c r="T196" s="56"/>
      <c r="AT196" s="17" t="s">
        <v>139</v>
      </c>
      <c r="AU196" s="17" t="s">
        <v>83</v>
      </c>
    </row>
    <row r="197" spans="2:65" s="11" customFormat="1" ht="22.75" customHeight="1">
      <c r="B197" s="121"/>
      <c r="D197" s="122" t="s">
        <v>73</v>
      </c>
      <c r="E197" s="131" t="s">
        <v>234</v>
      </c>
      <c r="F197" s="131" t="s">
        <v>235</v>
      </c>
      <c r="I197" s="124"/>
      <c r="J197" s="132">
        <f>BK197</f>
        <v>0</v>
      </c>
      <c r="L197" s="121"/>
      <c r="M197" s="126"/>
      <c r="P197" s="127">
        <f>SUM(P198:P199)</f>
        <v>0</v>
      </c>
      <c r="R197" s="127">
        <f>SUM(R198:R199)</f>
        <v>0</v>
      </c>
      <c r="T197" s="128">
        <f>SUM(T198:T199)</f>
        <v>0</v>
      </c>
      <c r="AR197" s="122" t="s">
        <v>81</v>
      </c>
      <c r="AT197" s="129" t="s">
        <v>73</v>
      </c>
      <c r="AU197" s="129" t="s">
        <v>81</v>
      </c>
      <c r="AY197" s="122" t="s">
        <v>130</v>
      </c>
      <c r="BK197" s="130">
        <f>SUM(BK198:BK199)</f>
        <v>0</v>
      </c>
    </row>
    <row r="198" spans="2:65" s="1" customFormat="1" ht="16.5" customHeight="1">
      <c r="B198" s="32"/>
      <c r="C198" s="133" t="s">
        <v>236</v>
      </c>
      <c r="D198" s="133" t="s">
        <v>132</v>
      </c>
      <c r="E198" s="134" t="s">
        <v>237</v>
      </c>
      <c r="F198" s="135" t="s">
        <v>238</v>
      </c>
      <c r="G198" s="136" t="s">
        <v>164</v>
      </c>
      <c r="H198" s="137">
        <v>24.161000000000001</v>
      </c>
      <c r="I198" s="138"/>
      <c r="J198" s="139">
        <f>ROUND(I198*H198,2)</f>
        <v>0</v>
      </c>
      <c r="K198" s="135" t="s">
        <v>136</v>
      </c>
      <c r="L198" s="32"/>
      <c r="M198" s="140" t="s">
        <v>1</v>
      </c>
      <c r="N198" s="141" t="s">
        <v>39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137</v>
      </c>
      <c r="AT198" s="144" t="s">
        <v>132</v>
      </c>
      <c r="AU198" s="144" t="s">
        <v>83</v>
      </c>
      <c r="AY198" s="17" t="s">
        <v>130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81</v>
      </c>
      <c r="BK198" s="145">
        <f>ROUND(I198*H198,2)</f>
        <v>0</v>
      </c>
      <c r="BL198" s="17" t="s">
        <v>137</v>
      </c>
      <c r="BM198" s="144" t="s">
        <v>239</v>
      </c>
    </row>
    <row r="199" spans="2:65" s="1" customFormat="1" ht="24">
      <c r="B199" s="32"/>
      <c r="D199" s="146" t="s">
        <v>139</v>
      </c>
      <c r="F199" s="147" t="s">
        <v>240</v>
      </c>
      <c r="I199" s="148"/>
      <c r="L199" s="32"/>
      <c r="M199" s="149"/>
      <c r="T199" s="56"/>
      <c r="AT199" s="17" t="s">
        <v>139</v>
      </c>
      <c r="AU199" s="17" t="s">
        <v>83</v>
      </c>
    </row>
    <row r="200" spans="2:65" s="11" customFormat="1" ht="26" customHeight="1">
      <c r="B200" s="121"/>
      <c r="D200" s="122" t="s">
        <v>73</v>
      </c>
      <c r="E200" s="123" t="s">
        <v>241</v>
      </c>
      <c r="F200" s="123" t="s">
        <v>242</v>
      </c>
      <c r="I200" s="124"/>
      <c r="J200" s="125">
        <f>BK200</f>
        <v>0</v>
      </c>
      <c r="L200" s="121"/>
      <c r="M200" s="126"/>
      <c r="P200" s="127">
        <f>P201+P213+P266+P274+P400+P455</f>
        <v>0</v>
      </c>
      <c r="R200" s="127">
        <f>R201+R213+R266+R274+R400+R455</f>
        <v>5.6759837200000014</v>
      </c>
      <c r="T200" s="128">
        <f>T201+T213+T266+T274+T400+T455</f>
        <v>0</v>
      </c>
      <c r="AR200" s="122" t="s">
        <v>83</v>
      </c>
      <c r="AT200" s="129" t="s">
        <v>73</v>
      </c>
      <c r="AU200" s="129" t="s">
        <v>74</v>
      </c>
      <c r="AY200" s="122" t="s">
        <v>130</v>
      </c>
      <c r="BK200" s="130">
        <f>BK201+BK213+BK266+BK274+BK400+BK455</f>
        <v>0</v>
      </c>
    </row>
    <row r="201" spans="2:65" s="11" customFormat="1" ht="22.75" customHeight="1">
      <c r="B201" s="121"/>
      <c r="D201" s="122" t="s">
        <v>73</v>
      </c>
      <c r="E201" s="131" t="s">
        <v>243</v>
      </c>
      <c r="F201" s="131" t="s">
        <v>244</v>
      </c>
      <c r="I201" s="124"/>
      <c r="J201" s="132">
        <f>BK201</f>
        <v>0</v>
      </c>
      <c r="L201" s="121"/>
      <c r="M201" s="126"/>
      <c r="P201" s="127">
        <f>SUM(P202:P212)</f>
        <v>0</v>
      </c>
      <c r="R201" s="127">
        <f>SUM(R202:R212)</f>
        <v>7.9535999999999996E-2</v>
      </c>
      <c r="T201" s="128">
        <f>SUM(T202:T212)</f>
        <v>0</v>
      </c>
      <c r="AR201" s="122" t="s">
        <v>83</v>
      </c>
      <c r="AT201" s="129" t="s">
        <v>73</v>
      </c>
      <c r="AU201" s="129" t="s">
        <v>81</v>
      </c>
      <c r="AY201" s="122" t="s">
        <v>130</v>
      </c>
      <c r="BK201" s="130">
        <f>SUM(BK202:BK212)</f>
        <v>0</v>
      </c>
    </row>
    <row r="202" spans="2:65" s="1" customFormat="1" ht="16.5" customHeight="1">
      <c r="B202" s="32"/>
      <c r="C202" s="133" t="s">
        <v>245</v>
      </c>
      <c r="D202" s="133" t="s">
        <v>132</v>
      </c>
      <c r="E202" s="134" t="s">
        <v>246</v>
      </c>
      <c r="F202" s="135" t="s">
        <v>247</v>
      </c>
      <c r="G202" s="136" t="s">
        <v>248</v>
      </c>
      <c r="H202" s="137">
        <v>19.8</v>
      </c>
      <c r="I202" s="138"/>
      <c r="J202" s="139">
        <f>ROUND(I202*H202,2)</f>
        <v>0</v>
      </c>
      <c r="K202" s="135" t="s">
        <v>136</v>
      </c>
      <c r="L202" s="32"/>
      <c r="M202" s="140" t="s">
        <v>1</v>
      </c>
      <c r="N202" s="141" t="s">
        <v>39</v>
      </c>
      <c r="P202" s="142">
        <f>O202*H202</f>
        <v>0</v>
      </c>
      <c r="Q202" s="142">
        <v>3.62E-3</v>
      </c>
      <c r="R202" s="142">
        <f>Q202*H202</f>
        <v>7.1676000000000004E-2</v>
      </c>
      <c r="S202" s="142">
        <v>0</v>
      </c>
      <c r="T202" s="143">
        <f>S202*H202</f>
        <v>0</v>
      </c>
      <c r="AR202" s="144" t="s">
        <v>236</v>
      </c>
      <c r="AT202" s="144" t="s">
        <v>132</v>
      </c>
      <c r="AU202" s="144" t="s">
        <v>83</v>
      </c>
      <c r="AY202" s="17" t="s">
        <v>130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81</v>
      </c>
      <c r="BK202" s="145">
        <f>ROUND(I202*H202,2)</f>
        <v>0</v>
      </c>
      <c r="BL202" s="17" t="s">
        <v>236</v>
      </c>
      <c r="BM202" s="144" t="s">
        <v>249</v>
      </c>
    </row>
    <row r="203" spans="2:65" s="1" customFormat="1" ht="12">
      <c r="B203" s="32"/>
      <c r="D203" s="146" t="s">
        <v>139</v>
      </c>
      <c r="F203" s="147" t="s">
        <v>250</v>
      </c>
      <c r="I203" s="148"/>
      <c r="L203" s="32"/>
      <c r="M203" s="149"/>
      <c r="T203" s="56"/>
      <c r="AT203" s="17" t="s">
        <v>139</v>
      </c>
      <c r="AU203" s="17" t="s">
        <v>83</v>
      </c>
    </row>
    <row r="204" spans="2:65" s="14" customFormat="1" ht="12">
      <c r="B204" s="175"/>
      <c r="D204" s="146" t="s">
        <v>141</v>
      </c>
      <c r="E204" s="176" t="s">
        <v>1</v>
      </c>
      <c r="F204" s="177" t="s">
        <v>251</v>
      </c>
      <c r="H204" s="176" t="s">
        <v>1</v>
      </c>
      <c r="I204" s="178"/>
      <c r="L204" s="175"/>
      <c r="M204" s="179"/>
      <c r="T204" s="180"/>
      <c r="AT204" s="176" t="s">
        <v>141</v>
      </c>
      <c r="AU204" s="176" t="s">
        <v>83</v>
      </c>
      <c r="AV204" s="14" t="s">
        <v>81</v>
      </c>
      <c r="AW204" s="14" t="s">
        <v>30</v>
      </c>
      <c r="AX204" s="14" t="s">
        <v>74</v>
      </c>
      <c r="AY204" s="176" t="s">
        <v>130</v>
      </c>
    </row>
    <row r="205" spans="2:65" s="12" customFormat="1" ht="12">
      <c r="B205" s="150"/>
      <c r="D205" s="146" t="s">
        <v>141</v>
      </c>
      <c r="E205" s="151" t="s">
        <v>1</v>
      </c>
      <c r="F205" s="152" t="s">
        <v>252</v>
      </c>
      <c r="H205" s="153">
        <v>16</v>
      </c>
      <c r="I205" s="154"/>
      <c r="L205" s="150"/>
      <c r="M205" s="155"/>
      <c r="T205" s="156"/>
      <c r="AT205" s="151" t="s">
        <v>141</v>
      </c>
      <c r="AU205" s="151" t="s">
        <v>83</v>
      </c>
      <c r="AV205" s="12" t="s">
        <v>83</v>
      </c>
      <c r="AW205" s="12" t="s">
        <v>30</v>
      </c>
      <c r="AX205" s="12" t="s">
        <v>74</v>
      </c>
      <c r="AY205" s="151" t="s">
        <v>130</v>
      </c>
    </row>
    <row r="206" spans="2:65" s="12" customFormat="1" ht="12">
      <c r="B206" s="150"/>
      <c r="D206" s="146" t="s">
        <v>141</v>
      </c>
      <c r="E206" s="151" t="s">
        <v>1</v>
      </c>
      <c r="F206" s="152" t="s">
        <v>253</v>
      </c>
      <c r="H206" s="153">
        <v>2</v>
      </c>
      <c r="I206" s="154"/>
      <c r="L206" s="150"/>
      <c r="M206" s="155"/>
      <c r="T206" s="156"/>
      <c r="AT206" s="151" t="s">
        <v>141</v>
      </c>
      <c r="AU206" s="151" t="s">
        <v>83</v>
      </c>
      <c r="AV206" s="12" t="s">
        <v>83</v>
      </c>
      <c r="AW206" s="12" t="s">
        <v>30</v>
      </c>
      <c r="AX206" s="12" t="s">
        <v>74</v>
      </c>
      <c r="AY206" s="151" t="s">
        <v>130</v>
      </c>
    </row>
    <row r="207" spans="2:65" s="13" customFormat="1" ht="12">
      <c r="B207" s="157"/>
      <c r="D207" s="146" t="s">
        <v>141</v>
      </c>
      <c r="E207" s="158" t="s">
        <v>1</v>
      </c>
      <c r="F207" s="159" t="s">
        <v>143</v>
      </c>
      <c r="H207" s="160">
        <v>18</v>
      </c>
      <c r="I207" s="161"/>
      <c r="L207" s="157"/>
      <c r="M207" s="162"/>
      <c r="T207" s="163"/>
      <c r="AT207" s="158" t="s">
        <v>141</v>
      </c>
      <c r="AU207" s="158" t="s">
        <v>83</v>
      </c>
      <c r="AV207" s="13" t="s">
        <v>137</v>
      </c>
      <c r="AW207" s="13" t="s">
        <v>30</v>
      </c>
      <c r="AX207" s="13" t="s">
        <v>81</v>
      </c>
      <c r="AY207" s="158" t="s">
        <v>130</v>
      </c>
    </row>
    <row r="208" spans="2:65" s="12" customFormat="1" ht="12">
      <c r="B208" s="150"/>
      <c r="D208" s="146" t="s">
        <v>141</v>
      </c>
      <c r="F208" s="152" t="s">
        <v>254</v>
      </c>
      <c r="H208" s="153">
        <v>19.8</v>
      </c>
      <c r="I208" s="154"/>
      <c r="L208" s="150"/>
      <c r="M208" s="155"/>
      <c r="T208" s="156"/>
      <c r="AT208" s="151" t="s">
        <v>141</v>
      </c>
      <c r="AU208" s="151" t="s">
        <v>83</v>
      </c>
      <c r="AV208" s="12" t="s">
        <v>83</v>
      </c>
      <c r="AW208" s="12" t="s">
        <v>4</v>
      </c>
      <c r="AX208" s="12" t="s">
        <v>81</v>
      </c>
      <c r="AY208" s="151" t="s">
        <v>130</v>
      </c>
    </row>
    <row r="209" spans="2:65" s="1" customFormat="1" ht="16.5" customHeight="1">
      <c r="B209" s="32"/>
      <c r="C209" s="133" t="s">
        <v>255</v>
      </c>
      <c r="D209" s="133" t="s">
        <v>132</v>
      </c>
      <c r="E209" s="134" t="s">
        <v>256</v>
      </c>
      <c r="F209" s="135" t="s">
        <v>257</v>
      </c>
      <c r="G209" s="136" t="s">
        <v>172</v>
      </c>
      <c r="H209" s="137">
        <v>3</v>
      </c>
      <c r="I209" s="138"/>
      <c r="J209" s="139">
        <f>ROUND(I209*H209,2)</f>
        <v>0</v>
      </c>
      <c r="K209" s="135" t="s">
        <v>136</v>
      </c>
      <c r="L209" s="32"/>
      <c r="M209" s="140" t="s">
        <v>1</v>
      </c>
      <c r="N209" s="141" t="s">
        <v>39</v>
      </c>
      <c r="P209" s="142">
        <f>O209*H209</f>
        <v>0</v>
      </c>
      <c r="Q209" s="142">
        <v>2.6199999999999999E-3</v>
      </c>
      <c r="R209" s="142">
        <f>Q209*H209</f>
        <v>7.8599999999999989E-3</v>
      </c>
      <c r="S209" s="142">
        <v>0</v>
      </c>
      <c r="T209" s="143">
        <f>S209*H209</f>
        <v>0</v>
      </c>
      <c r="AR209" s="144" t="s">
        <v>236</v>
      </c>
      <c r="AT209" s="144" t="s">
        <v>132</v>
      </c>
      <c r="AU209" s="144" t="s">
        <v>83</v>
      </c>
      <c r="AY209" s="17" t="s">
        <v>130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81</v>
      </c>
      <c r="BK209" s="145">
        <f>ROUND(I209*H209,2)</f>
        <v>0</v>
      </c>
      <c r="BL209" s="17" t="s">
        <v>236</v>
      </c>
      <c r="BM209" s="144" t="s">
        <v>258</v>
      </c>
    </row>
    <row r="210" spans="2:65" s="1" customFormat="1" ht="12">
      <c r="B210" s="32"/>
      <c r="D210" s="146" t="s">
        <v>139</v>
      </c>
      <c r="F210" s="147" t="s">
        <v>259</v>
      </c>
      <c r="I210" s="148"/>
      <c r="L210" s="32"/>
      <c r="M210" s="149"/>
      <c r="T210" s="56"/>
      <c r="AT210" s="17" t="s">
        <v>139</v>
      </c>
      <c r="AU210" s="17" t="s">
        <v>83</v>
      </c>
    </row>
    <row r="211" spans="2:65" s="1" customFormat="1" ht="16.5" customHeight="1">
      <c r="B211" s="32"/>
      <c r="C211" s="133" t="s">
        <v>260</v>
      </c>
      <c r="D211" s="133" t="s">
        <v>132</v>
      </c>
      <c r="E211" s="134" t="s">
        <v>261</v>
      </c>
      <c r="F211" s="135" t="s">
        <v>262</v>
      </c>
      <c r="G211" s="136" t="s">
        <v>263</v>
      </c>
      <c r="H211" s="189"/>
      <c r="I211" s="138"/>
      <c r="J211" s="139">
        <f>ROUND(I211*H211,2)</f>
        <v>0</v>
      </c>
      <c r="K211" s="135" t="s">
        <v>136</v>
      </c>
      <c r="L211" s="32"/>
      <c r="M211" s="140" t="s">
        <v>1</v>
      </c>
      <c r="N211" s="141" t="s">
        <v>39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236</v>
      </c>
      <c r="AT211" s="144" t="s">
        <v>132</v>
      </c>
      <c r="AU211" s="144" t="s">
        <v>83</v>
      </c>
      <c r="AY211" s="17" t="s">
        <v>130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81</v>
      </c>
      <c r="BK211" s="145">
        <f>ROUND(I211*H211,2)</f>
        <v>0</v>
      </c>
      <c r="BL211" s="17" t="s">
        <v>236</v>
      </c>
      <c r="BM211" s="144" t="s">
        <v>264</v>
      </c>
    </row>
    <row r="212" spans="2:65" s="1" customFormat="1" ht="24">
      <c r="B212" s="32"/>
      <c r="D212" s="146" t="s">
        <v>139</v>
      </c>
      <c r="F212" s="147" t="s">
        <v>265</v>
      </c>
      <c r="I212" s="148"/>
      <c r="L212" s="32"/>
      <c r="M212" s="149"/>
      <c r="T212" s="56"/>
      <c r="AT212" s="17" t="s">
        <v>139</v>
      </c>
      <c r="AU212" s="17" t="s">
        <v>83</v>
      </c>
    </row>
    <row r="213" spans="2:65" s="11" customFormat="1" ht="22.75" customHeight="1">
      <c r="B213" s="121"/>
      <c r="D213" s="122" t="s">
        <v>73</v>
      </c>
      <c r="E213" s="131" t="s">
        <v>266</v>
      </c>
      <c r="F213" s="131" t="s">
        <v>267</v>
      </c>
      <c r="I213" s="124"/>
      <c r="J213" s="132">
        <f>BK213</f>
        <v>0</v>
      </c>
      <c r="L213" s="121"/>
      <c r="M213" s="126"/>
      <c r="P213" s="127">
        <f>SUM(P214:P265)</f>
        <v>0</v>
      </c>
      <c r="R213" s="127">
        <f>SUM(R214:R265)</f>
        <v>1.6185231100000002</v>
      </c>
      <c r="T213" s="128">
        <f>SUM(T214:T265)</f>
        <v>0</v>
      </c>
      <c r="AR213" s="122" t="s">
        <v>83</v>
      </c>
      <c r="AT213" s="129" t="s">
        <v>73</v>
      </c>
      <c r="AU213" s="129" t="s">
        <v>81</v>
      </c>
      <c r="AY213" s="122" t="s">
        <v>130</v>
      </c>
      <c r="BK213" s="130">
        <f>SUM(BK214:BK265)</f>
        <v>0</v>
      </c>
    </row>
    <row r="214" spans="2:65" s="1" customFormat="1" ht="16.5" customHeight="1">
      <c r="B214" s="32"/>
      <c r="C214" s="133" t="s">
        <v>268</v>
      </c>
      <c r="D214" s="133" t="s">
        <v>132</v>
      </c>
      <c r="E214" s="134" t="s">
        <v>269</v>
      </c>
      <c r="F214" s="135" t="s">
        <v>270</v>
      </c>
      <c r="G214" s="136" t="s">
        <v>135</v>
      </c>
      <c r="H214" s="137">
        <v>59.006</v>
      </c>
      <c r="I214" s="138"/>
      <c r="J214" s="139">
        <f>ROUND(I214*H214,2)</f>
        <v>0</v>
      </c>
      <c r="K214" s="135" t="s">
        <v>136</v>
      </c>
      <c r="L214" s="32"/>
      <c r="M214" s="140" t="s">
        <v>1</v>
      </c>
      <c r="N214" s="141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236</v>
      </c>
      <c r="AT214" s="144" t="s">
        <v>132</v>
      </c>
      <c r="AU214" s="144" t="s">
        <v>83</v>
      </c>
      <c r="AY214" s="17" t="s">
        <v>130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81</v>
      </c>
      <c r="BK214" s="145">
        <f>ROUND(I214*H214,2)</f>
        <v>0</v>
      </c>
      <c r="BL214" s="17" t="s">
        <v>236</v>
      </c>
      <c r="BM214" s="144" t="s">
        <v>271</v>
      </c>
    </row>
    <row r="215" spans="2:65" s="1" customFormat="1" ht="12">
      <c r="B215" s="32"/>
      <c r="D215" s="146" t="s">
        <v>139</v>
      </c>
      <c r="F215" s="147" t="s">
        <v>272</v>
      </c>
      <c r="I215" s="148"/>
      <c r="L215" s="32"/>
      <c r="M215" s="149"/>
      <c r="T215" s="56"/>
      <c r="AT215" s="17" t="s">
        <v>139</v>
      </c>
      <c r="AU215" s="17" t="s">
        <v>83</v>
      </c>
    </row>
    <row r="216" spans="2:65" s="14" customFormat="1" ht="12">
      <c r="B216" s="175"/>
      <c r="D216" s="146" t="s">
        <v>141</v>
      </c>
      <c r="E216" s="176" t="s">
        <v>1</v>
      </c>
      <c r="F216" s="177" t="s">
        <v>273</v>
      </c>
      <c r="H216" s="176" t="s">
        <v>1</v>
      </c>
      <c r="I216" s="178"/>
      <c r="L216" s="175"/>
      <c r="M216" s="179"/>
      <c r="T216" s="180"/>
      <c r="AT216" s="176" t="s">
        <v>141</v>
      </c>
      <c r="AU216" s="176" t="s">
        <v>83</v>
      </c>
      <c r="AV216" s="14" t="s">
        <v>81</v>
      </c>
      <c r="AW216" s="14" t="s">
        <v>30</v>
      </c>
      <c r="AX216" s="14" t="s">
        <v>74</v>
      </c>
      <c r="AY216" s="176" t="s">
        <v>130</v>
      </c>
    </row>
    <row r="217" spans="2:65" s="12" customFormat="1" ht="12">
      <c r="B217" s="150"/>
      <c r="D217" s="146" t="s">
        <v>141</v>
      </c>
      <c r="E217" s="151" t="s">
        <v>1</v>
      </c>
      <c r="F217" s="152" t="s">
        <v>274</v>
      </c>
      <c r="H217" s="153">
        <v>9.702</v>
      </c>
      <c r="I217" s="154"/>
      <c r="L217" s="150"/>
      <c r="M217" s="155"/>
      <c r="T217" s="156"/>
      <c r="AT217" s="151" t="s">
        <v>141</v>
      </c>
      <c r="AU217" s="151" t="s">
        <v>83</v>
      </c>
      <c r="AV217" s="12" t="s">
        <v>83</v>
      </c>
      <c r="AW217" s="12" t="s">
        <v>30</v>
      </c>
      <c r="AX217" s="12" t="s">
        <v>74</v>
      </c>
      <c r="AY217" s="151" t="s">
        <v>130</v>
      </c>
    </row>
    <row r="218" spans="2:65" s="12" customFormat="1" ht="12">
      <c r="B218" s="150"/>
      <c r="D218" s="146" t="s">
        <v>141</v>
      </c>
      <c r="E218" s="151" t="s">
        <v>1</v>
      </c>
      <c r="F218" s="152" t="s">
        <v>275</v>
      </c>
      <c r="H218" s="153">
        <v>4.851</v>
      </c>
      <c r="I218" s="154"/>
      <c r="L218" s="150"/>
      <c r="M218" s="155"/>
      <c r="T218" s="156"/>
      <c r="AT218" s="151" t="s">
        <v>141</v>
      </c>
      <c r="AU218" s="151" t="s">
        <v>83</v>
      </c>
      <c r="AV218" s="12" t="s">
        <v>83</v>
      </c>
      <c r="AW218" s="12" t="s">
        <v>30</v>
      </c>
      <c r="AX218" s="12" t="s">
        <v>74</v>
      </c>
      <c r="AY218" s="151" t="s">
        <v>130</v>
      </c>
    </row>
    <row r="219" spans="2:65" s="12" customFormat="1" ht="12">
      <c r="B219" s="150"/>
      <c r="D219" s="146" t="s">
        <v>141</v>
      </c>
      <c r="E219" s="151" t="s">
        <v>1</v>
      </c>
      <c r="F219" s="152" t="s">
        <v>276</v>
      </c>
      <c r="H219" s="153">
        <v>17.463999999999999</v>
      </c>
      <c r="I219" s="154"/>
      <c r="L219" s="150"/>
      <c r="M219" s="155"/>
      <c r="T219" s="156"/>
      <c r="AT219" s="151" t="s">
        <v>141</v>
      </c>
      <c r="AU219" s="151" t="s">
        <v>83</v>
      </c>
      <c r="AV219" s="12" t="s">
        <v>83</v>
      </c>
      <c r="AW219" s="12" t="s">
        <v>30</v>
      </c>
      <c r="AX219" s="12" t="s">
        <v>74</v>
      </c>
      <c r="AY219" s="151" t="s">
        <v>130</v>
      </c>
    </row>
    <row r="220" spans="2:65" s="15" customFormat="1" ht="12">
      <c r="B220" s="181"/>
      <c r="D220" s="146" t="s">
        <v>141</v>
      </c>
      <c r="E220" s="182" t="s">
        <v>1</v>
      </c>
      <c r="F220" s="183" t="s">
        <v>211</v>
      </c>
      <c r="H220" s="184">
        <v>32.017000000000003</v>
      </c>
      <c r="I220" s="185"/>
      <c r="L220" s="181"/>
      <c r="M220" s="186"/>
      <c r="T220" s="187"/>
      <c r="AT220" s="182" t="s">
        <v>141</v>
      </c>
      <c r="AU220" s="182" t="s">
        <v>83</v>
      </c>
      <c r="AV220" s="15" t="s">
        <v>151</v>
      </c>
      <c r="AW220" s="15" t="s">
        <v>30</v>
      </c>
      <c r="AX220" s="15" t="s">
        <v>74</v>
      </c>
      <c r="AY220" s="182" t="s">
        <v>130</v>
      </c>
    </row>
    <row r="221" spans="2:65" s="12" customFormat="1" ht="12">
      <c r="B221" s="150"/>
      <c r="D221" s="146" t="s">
        <v>141</v>
      </c>
      <c r="E221" s="151" t="s">
        <v>1</v>
      </c>
      <c r="F221" s="152" t="s">
        <v>277</v>
      </c>
      <c r="H221" s="153">
        <v>26.989000000000001</v>
      </c>
      <c r="I221" s="154"/>
      <c r="L221" s="150"/>
      <c r="M221" s="155"/>
      <c r="T221" s="156"/>
      <c r="AT221" s="151" t="s">
        <v>141</v>
      </c>
      <c r="AU221" s="151" t="s">
        <v>83</v>
      </c>
      <c r="AV221" s="12" t="s">
        <v>83</v>
      </c>
      <c r="AW221" s="12" t="s">
        <v>30</v>
      </c>
      <c r="AX221" s="12" t="s">
        <v>74</v>
      </c>
      <c r="AY221" s="151" t="s">
        <v>130</v>
      </c>
    </row>
    <row r="222" spans="2:65" s="15" customFormat="1" ht="12">
      <c r="B222" s="181"/>
      <c r="D222" s="146" t="s">
        <v>141</v>
      </c>
      <c r="E222" s="182" t="s">
        <v>1</v>
      </c>
      <c r="F222" s="183" t="s">
        <v>211</v>
      </c>
      <c r="H222" s="184">
        <v>26.989000000000001</v>
      </c>
      <c r="I222" s="185"/>
      <c r="L222" s="181"/>
      <c r="M222" s="186"/>
      <c r="T222" s="187"/>
      <c r="AT222" s="182" t="s">
        <v>141</v>
      </c>
      <c r="AU222" s="182" t="s">
        <v>83</v>
      </c>
      <c r="AV222" s="15" t="s">
        <v>151</v>
      </c>
      <c r="AW222" s="15" t="s">
        <v>30</v>
      </c>
      <c r="AX222" s="15" t="s">
        <v>74</v>
      </c>
      <c r="AY222" s="182" t="s">
        <v>130</v>
      </c>
    </row>
    <row r="223" spans="2:65" s="13" customFormat="1" ht="12">
      <c r="B223" s="157"/>
      <c r="D223" s="146" t="s">
        <v>141</v>
      </c>
      <c r="E223" s="158" t="s">
        <v>1</v>
      </c>
      <c r="F223" s="159" t="s">
        <v>143</v>
      </c>
      <c r="H223" s="160">
        <v>59.006</v>
      </c>
      <c r="I223" s="161"/>
      <c r="L223" s="157"/>
      <c r="M223" s="162"/>
      <c r="T223" s="163"/>
      <c r="AT223" s="158" t="s">
        <v>141</v>
      </c>
      <c r="AU223" s="158" t="s">
        <v>83</v>
      </c>
      <c r="AV223" s="13" t="s">
        <v>137</v>
      </c>
      <c r="AW223" s="13" t="s">
        <v>30</v>
      </c>
      <c r="AX223" s="13" t="s">
        <v>81</v>
      </c>
      <c r="AY223" s="158" t="s">
        <v>130</v>
      </c>
    </row>
    <row r="224" spans="2:65" s="1" customFormat="1" ht="16.5" customHeight="1">
      <c r="B224" s="32"/>
      <c r="C224" s="133" t="s">
        <v>7</v>
      </c>
      <c r="D224" s="133" t="s">
        <v>132</v>
      </c>
      <c r="E224" s="134" t="s">
        <v>278</v>
      </c>
      <c r="F224" s="135" t="s">
        <v>279</v>
      </c>
      <c r="G224" s="136" t="s">
        <v>135</v>
      </c>
      <c r="H224" s="137">
        <v>104.18600000000001</v>
      </c>
      <c r="I224" s="138"/>
      <c r="J224" s="139">
        <f>ROUND(I224*H224,2)</f>
        <v>0</v>
      </c>
      <c r="K224" s="135" t="s">
        <v>136</v>
      </c>
      <c r="L224" s="32"/>
      <c r="M224" s="140" t="s">
        <v>1</v>
      </c>
      <c r="N224" s="141" t="s">
        <v>39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236</v>
      </c>
      <c r="AT224" s="144" t="s">
        <v>132</v>
      </c>
      <c r="AU224" s="144" t="s">
        <v>83</v>
      </c>
      <c r="AY224" s="17" t="s">
        <v>130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81</v>
      </c>
      <c r="BK224" s="145">
        <f>ROUND(I224*H224,2)</f>
        <v>0</v>
      </c>
      <c r="BL224" s="17" t="s">
        <v>236</v>
      </c>
      <c r="BM224" s="144" t="s">
        <v>280</v>
      </c>
    </row>
    <row r="225" spans="2:65" s="1" customFormat="1" ht="12">
      <c r="B225" s="32"/>
      <c r="D225" s="146" t="s">
        <v>139</v>
      </c>
      <c r="F225" s="147" t="s">
        <v>281</v>
      </c>
      <c r="I225" s="148"/>
      <c r="L225" s="32"/>
      <c r="M225" s="149"/>
      <c r="T225" s="56"/>
      <c r="AT225" s="17" t="s">
        <v>139</v>
      </c>
      <c r="AU225" s="17" t="s">
        <v>83</v>
      </c>
    </row>
    <row r="226" spans="2:65" s="12" customFormat="1" ht="12">
      <c r="B226" s="150"/>
      <c r="D226" s="146" t="s">
        <v>141</v>
      </c>
      <c r="E226" s="151" t="s">
        <v>1</v>
      </c>
      <c r="F226" s="152" t="s">
        <v>282</v>
      </c>
      <c r="H226" s="153">
        <v>104.18600000000001</v>
      </c>
      <c r="I226" s="154"/>
      <c r="L226" s="150"/>
      <c r="M226" s="155"/>
      <c r="T226" s="156"/>
      <c r="AT226" s="151" t="s">
        <v>141</v>
      </c>
      <c r="AU226" s="151" t="s">
        <v>83</v>
      </c>
      <c r="AV226" s="12" t="s">
        <v>83</v>
      </c>
      <c r="AW226" s="12" t="s">
        <v>30</v>
      </c>
      <c r="AX226" s="12" t="s">
        <v>74</v>
      </c>
      <c r="AY226" s="151" t="s">
        <v>130</v>
      </c>
    </row>
    <row r="227" spans="2:65" s="13" customFormat="1" ht="12">
      <c r="B227" s="157"/>
      <c r="D227" s="146" t="s">
        <v>141</v>
      </c>
      <c r="E227" s="158" t="s">
        <v>1</v>
      </c>
      <c r="F227" s="159" t="s">
        <v>143</v>
      </c>
      <c r="H227" s="160">
        <v>104.18600000000001</v>
      </c>
      <c r="I227" s="161"/>
      <c r="L227" s="157"/>
      <c r="M227" s="162"/>
      <c r="T227" s="163"/>
      <c r="AT227" s="158" t="s">
        <v>141</v>
      </c>
      <c r="AU227" s="158" t="s">
        <v>83</v>
      </c>
      <c r="AV227" s="13" t="s">
        <v>137</v>
      </c>
      <c r="AW227" s="13" t="s">
        <v>30</v>
      </c>
      <c r="AX227" s="13" t="s">
        <v>81</v>
      </c>
      <c r="AY227" s="158" t="s">
        <v>130</v>
      </c>
    </row>
    <row r="228" spans="2:65" s="1" customFormat="1" ht="16.5" customHeight="1">
      <c r="B228" s="32"/>
      <c r="C228" s="133" t="s">
        <v>283</v>
      </c>
      <c r="D228" s="133" t="s">
        <v>132</v>
      </c>
      <c r="E228" s="134" t="s">
        <v>284</v>
      </c>
      <c r="F228" s="135" t="s">
        <v>285</v>
      </c>
      <c r="G228" s="136" t="s">
        <v>135</v>
      </c>
      <c r="H228" s="137">
        <v>104.18600000000001</v>
      </c>
      <c r="I228" s="138"/>
      <c r="J228" s="139">
        <f>ROUND(I228*H228,2)</f>
        <v>0</v>
      </c>
      <c r="K228" s="135" t="s">
        <v>136</v>
      </c>
      <c r="L228" s="32"/>
      <c r="M228" s="140" t="s">
        <v>1</v>
      </c>
      <c r="N228" s="141" t="s">
        <v>39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236</v>
      </c>
      <c r="AT228" s="144" t="s">
        <v>132</v>
      </c>
      <c r="AU228" s="144" t="s">
        <v>83</v>
      </c>
      <c r="AY228" s="17" t="s">
        <v>130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81</v>
      </c>
      <c r="BK228" s="145">
        <f>ROUND(I228*H228,2)</f>
        <v>0</v>
      </c>
      <c r="BL228" s="17" t="s">
        <v>236</v>
      </c>
      <c r="BM228" s="144" t="s">
        <v>286</v>
      </c>
    </row>
    <row r="229" spans="2:65" s="1" customFormat="1" ht="12">
      <c r="B229" s="32"/>
      <c r="D229" s="146" t="s">
        <v>139</v>
      </c>
      <c r="F229" s="147" t="s">
        <v>287</v>
      </c>
      <c r="I229" s="148"/>
      <c r="L229" s="32"/>
      <c r="M229" s="149"/>
      <c r="T229" s="56"/>
      <c r="AT229" s="17" t="s">
        <v>139</v>
      </c>
      <c r="AU229" s="17" t="s">
        <v>83</v>
      </c>
    </row>
    <row r="230" spans="2:65" s="1" customFormat="1" ht="16.5" customHeight="1">
      <c r="B230" s="32"/>
      <c r="C230" s="164" t="s">
        <v>288</v>
      </c>
      <c r="D230" s="164" t="s">
        <v>176</v>
      </c>
      <c r="E230" s="166" t="s">
        <v>289</v>
      </c>
      <c r="F230" s="167" t="s">
        <v>290</v>
      </c>
      <c r="G230" s="168" t="s">
        <v>135</v>
      </c>
      <c r="H230" s="169">
        <v>114.605</v>
      </c>
      <c r="I230" s="170"/>
      <c r="J230" s="171">
        <f>ROUND(I230*H230,2)</f>
        <v>0</v>
      </c>
      <c r="K230" s="167" t="s">
        <v>136</v>
      </c>
      <c r="L230" s="172"/>
      <c r="M230" s="173" t="s">
        <v>1</v>
      </c>
      <c r="N230" s="174" t="s">
        <v>39</v>
      </c>
      <c r="P230" s="142">
        <f>O230*H230</f>
        <v>0</v>
      </c>
      <c r="Q230" s="142">
        <v>9.3100000000000006E-3</v>
      </c>
      <c r="R230" s="142">
        <f>Q230*H230</f>
        <v>1.06697255</v>
      </c>
      <c r="S230" s="142">
        <v>0</v>
      </c>
      <c r="T230" s="143">
        <f>S230*H230</f>
        <v>0</v>
      </c>
      <c r="AR230" s="144" t="s">
        <v>291</v>
      </c>
      <c r="AT230" s="144" t="s">
        <v>176</v>
      </c>
      <c r="AU230" s="144" t="s">
        <v>83</v>
      </c>
      <c r="AY230" s="17" t="s">
        <v>130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81</v>
      </c>
      <c r="BK230" s="145">
        <f>ROUND(I230*H230,2)</f>
        <v>0</v>
      </c>
      <c r="BL230" s="17" t="s">
        <v>236</v>
      </c>
      <c r="BM230" s="144" t="s">
        <v>292</v>
      </c>
    </row>
    <row r="231" spans="2:65" s="1" customFormat="1" ht="12">
      <c r="B231" s="32"/>
      <c r="D231" s="146" t="s">
        <v>139</v>
      </c>
      <c r="F231" s="147" t="s">
        <v>290</v>
      </c>
      <c r="I231" s="148"/>
      <c r="L231" s="32"/>
      <c r="M231" s="149"/>
      <c r="T231" s="56"/>
      <c r="AT231" s="17" t="s">
        <v>139</v>
      </c>
      <c r="AU231" s="17" t="s">
        <v>83</v>
      </c>
    </row>
    <row r="232" spans="2:65" s="12" customFormat="1" ht="12">
      <c r="B232" s="150"/>
      <c r="D232" s="146" t="s">
        <v>141</v>
      </c>
      <c r="F232" s="152" t="s">
        <v>293</v>
      </c>
      <c r="H232" s="153">
        <v>114.605</v>
      </c>
      <c r="I232" s="154"/>
      <c r="L232" s="150"/>
      <c r="M232" s="155"/>
      <c r="T232" s="156"/>
      <c r="AT232" s="151" t="s">
        <v>141</v>
      </c>
      <c r="AU232" s="151" t="s">
        <v>83</v>
      </c>
      <c r="AV232" s="12" t="s">
        <v>83</v>
      </c>
      <c r="AW232" s="12" t="s">
        <v>4</v>
      </c>
      <c r="AX232" s="12" t="s">
        <v>81</v>
      </c>
      <c r="AY232" s="151" t="s">
        <v>130</v>
      </c>
    </row>
    <row r="233" spans="2:65" s="1" customFormat="1" ht="16.5" customHeight="1">
      <c r="B233" s="32"/>
      <c r="C233" s="133" t="s">
        <v>294</v>
      </c>
      <c r="D233" s="133" t="s">
        <v>132</v>
      </c>
      <c r="E233" s="134" t="s">
        <v>295</v>
      </c>
      <c r="F233" s="135" t="s">
        <v>296</v>
      </c>
      <c r="G233" s="136" t="s">
        <v>147</v>
      </c>
      <c r="H233" s="137">
        <v>2.0840000000000001</v>
      </c>
      <c r="I233" s="138"/>
      <c r="J233" s="139">
        <f>ROUND(I233*H233,2)</f>
        <v>0</v>
      </c>
      <c r="K233" s="135" t="s">
        <v>136</v>
      </c>
      <c r="L233" s="32"/>
      <c r="M233" s="140" t="s">
        <v>1</v>
      </c>
      <c r="N233" s="141" t="s">
        <v>39</v>
      </c>
      <c r="P233" s="142">
        <f>O233*H233</f>
        <v>0</v>
      </c>
      <c r="Q233" s="142">
        <v>1.2540000000000003E-2</v>
      </c>
      <c r="R233" s="142">
        <f>Q233*H233</f>
        <v>2.6133360000000005E-2</v>
      </c>
      <c r="S233" s="142">
        <v>0</v>
      </c>
      <c r="T233" s="143">
        <f>S233*H233</f>
        <v>0</v>
      </c>
      <c r="AR233" s="144" t="s">
        <v>236</v>
      </c>
      <c r="AT233" s="144" t="s">
        <v>132</v>
      </c>
      <c r="AU233" s="144" t="s">
        <v>83</v>
      </c>
      <c r="AY233" s="17" t="s">
        <v>130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81</v>
      </c>
      <c r="BK233" s="145">
        <f>ROUND(I233*H233,2)</f>
        <v>0</v>
      </c>
      <c r="BL233" s="17" t="s">
        <v>236</v>
      </c>
      <c r="BM233" s="144" t="s">
        <v>297</v>
      </c>
    </row>
    <row r="234" spans="2:65" s="1" customFormat="1" ht="12">
      <c r="B234" s="32"/>
      <c r="D234" s="146" t="s">
        <v>139</v>
      </c>
      <c r="F234" s="147" t="s">
        <v>298</v>
      </c>
      <c r="I234" s="148"/>
      <c r="L234" s="32"/>
      <c r="M234" s="149"/>
      <c r="T234" s="56"/>
      <c r="AT234" s="17" t="s">
        <v>139</v>
      </c>
      <c r="AU234" s="17" t="s">
        <v>83</v>
      </c>
    </row>
    <row r="235" spans="2:65" s="1" customFormat="1" ht="24">
      <c r="B235" s="32"/>
      <c r="D235" s="146" t="s">
        <v>226</v>
      </c>
      <c r="F235" s="188" t="s">
        <v>299</v>
      </c>
      <c r="I235" s="148"/>
      <c r="L235" s="32"/>
      <c r="M235" s="149"/>
      <c r="T235" s="56"/>
      <c r="AT235" s="17" t="s">
        <v>226</v>
      </c>
      <c r="AU235" s="17" t="s">
        <v>83</v>
      </c>
    </row>
    <row r="236" spans="2:65" s="12" customFormat="1" ht="12">
      <c r="B236" s="150"/>
      <c r="D236" s="146" t="s">
        <v>141</v>
      </c>
      <c r="E236" s="151" t="s">
        <v>1</v>
      </c>
      <c r="F236" s="152" t="s">
        <v>300</v>
      </c>
      <c r="H236" s="153">
        <v>2.0840000000000001</v>
      </c>
      <c r="I236" s="154"/>
      <c r="L236" s="150"/>
      <c r="M236" s="155"/>
      <c r="T236" s="156"/>
      <c r="AT236" s="151" t="s">
        <v>141</v>
      </c>
      <c r="AU236" s="151" t="s">
        <v>83</v>
      </c>
      <c r="AV236" s="12" t="s">
        <v>83</v>
      </c>
      <c r="AW236" s="12" t="s">
        <v>30</v>
      </c>
      <c r="AX236" s="12" t="s">
        <v>74</v>
      </c>
      <c r="AY236" s="151" t="s">
        <v>130</v>
      </c>
    </row>
    <row r="237" spans="2:65" s="13" customFormat="1" ht="12">
      <c r="B237" s="157"/>
      <c r="D237" s="146" t="s">
        <v>141</v>
      </c>
      <c r="E237" s="158" t="s">
        <v>1</v>
      </c>
      <c r="F237" s="159" t="s">
        <v>143</v>
      </c>
      <c r="H237" s="160">
        <v>2.0840000000000001</v>
      </c>
      <c r="I237" s="161"/>
      <c r="L237" s="157"/>
      <c r="M237" s="162"/>
      <c r="T237" s="163"/>
      <c r="AT237" s="158" t="s">
        <v>141</v>
      </c>
      <c r="AU237" s="158" t="s">
        <v>83</v>
      </c>
      <c r="AV237" s="13" t="s">
        <v>137</v>
      </c>
      <c r="AW237" s="13" t="s">
        <v>30</v>
      </c>
      <c r="AX237" s="13" t="s">
        <v>81</v>
      </c>
      <c r="AY237" s="158" t="s">
        <v>130</v>
      </c>
    </row>
    <row r="238" spans="2:65" s="1" customFormat="1" ht="16.5" customHeight="1">
      <c r="B238" s="32"/>
      <c r="C238" s="133" t="s">
        <v>301</v>
      </c>
      <c r="D238" s="190" t="s">
        <v>132</v>
      </c>
      <c r="E238" s="134" t="s">
        <v>302</v>
      </c>
      <c r="F238" s="135" t="s">
        <v>303</v>
      </c>
      <c r="G238" s="136" t="s">
        <v>135</v>
      </c>
      <c r="H238" s="137">
        <v>52.093000000000004</v>
      </c>
      <c r="I238" s="138"/>
      <c r="J238" s="139">
        <f>ROUND(I238*H238,2)</f>
        <v>0</v>
      </c>
      <c r="K238" s="135" t="s">
        <v>1</v>
      </c>
      <c r="L238" s="32"/>
      <c r="M238" s="140" t="s">
        <v>1</v>
      </c>
      <c r="N238" s="141" t="s">
        <v>39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236</v>
      </c>
      <c r="AT238" s="144" t="s">
        <v>132</v>
      </c>
      <c r="AU238" s="144" t="s">
        <v>83</v>
      </c>
      <c r="AY238" s="17" t="s">
        <v>130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81</v>
      </c>
      <c r="BK238" s="145">
        <f>ROUND(I238*H238,2)</f>
        <v>0</v>
      </c>
      <c r="BL238" s="17" t="s">
        <v>236</v>
      </c>
      <c r="BM238" s="144" t="s">
        <v>304</v>
      </c>
    </row>
    <row r="239" spans="2:65" s="1" customFormat="1" ht="12">
      <c r="B239" s="32"/>
      <c r="D239" s="146" t="s">
        <v>139</v>
      </c>
      <c r="F239" s="147" t="s">
        <v>303</v>
      </c>
      <c r="I239" s="148"/>
      <c r="L239" s="32"/>
      <c r="M239" s="149"/>
      <c r="T239" s="56"/>
      <c r="AT239" s="17" t="s">
        <v>139</v>
      </c>
      <c r="AU239" s="17" t="s">
        <v>83</v>
      </c>
    </row>
    <row r="240" spans="2:65" s="12" customFormat="1" ht="12">
      <c r="B240" s="150"/>
      <c r="D240" s="146" t="s">
        <v>141</v>
      </c>
      <c r="F240" s="152" t="s">
        <v>305</v>
      </c>
      <c r="H240" s="153">
        <v>52.093000000000004</v>
      </c>
      <c r="I240" s="154"/>
      <c r="L240" s="150"/>
      <c r="M240" s="155"/>
      <c r="T240" s="156"/>
      <c r="AT240" s="151" t="s">
        <v>141</v>
      </c>
      <c r="AU240" s="151" t="s">
        <v>83</v>
      </c>
      <c r="AV240" s="12" t="s">
        <v>83</v>
      </c>
      <c r="AW240" s="12" t="s">
        <v>4</v>
      </c>
      <c r="AX240" s="12" t="s">
        <v>81</v>
      </c>
      <c r="AY240" s="151" t="s">
        <v>130</v>
      </c>
    </row>
    <row r="241" spans="2:65" s="1" customFormat="1" ht="21.75" customHeight="1">
      <c r="B241" s="32"/>
      <c r="C241" s="133" t="s">
        <v>306</v>
      </c>
      <c r="D241" s="133" t="s">
        <v>132</v>
      </c>
      <c r="E241" s="134" t="s">
        <v>307</v>
      </c>
      <c r="F241" s="135" t="s">
        <v>308</v>
      </c>
      <c r="G241" s="136" t="s">
        <v>248</v>
      </c>
      <c r="H241" s="137">
        <v>92.61</v>
      </c>
      <c r="I241" s="138"/>
      <c r="J241" s="139">
        <f>ROUND(I241*H241,2)</f>
        <v>0</v>
      </c>
      <c r="K241" s="135" t="s">
        <v>136</v>
      </c>
      <c r="L241" s="32"/>
      <c r="M241" s="140" t="s">
        <v>1</v>
      </c>
      <c r="N241" s="141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236</v>
      </c>
      <c r="AT241" s="144" t="s">
        <v>132</v>
      </c>
      <c r="AU241" s="144" t="s">
        <v>83</v>
      </c>
      <c r="AY241" s="17" t="s">
        <v>130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81</v>
      </c>
      <c r="BK241" s="145">
        <f>ROUND(I241*H241,2)</f>
        <v>0</v>
      </c>
      <c r="BL241" s="17" t="s">
        <v>236</v>
      </c>
      <c r="BM241" s="144" t="s">
        <v>309</v>
      </c>
    </row>
    <row r="242" spans="2:65" s="1" customFormat="1" ht="24">
      <c r="B242" s="32"/>
      <c r="D242" s="146" t="s">
        <v>139</v>
      </c>
      <c r="F242" s="147" t="s">
        <v>310</v>
      </c>
      <c r="I242" s="148"/>
      <c r="L242" s="32"/>
      <c r="M242" s="149"/>
      <c r="T242" s="56"/>
      <c r="AT242" s="17" t="s">
        <v>139</v>
      </c>
      <c r="AU242" s="17" t="s">
        <v>83</v>
      </c>
    </row>
    <row r="243" spans="2:65" s="14" customFormat="1" ht="12">
      <c r="B243" s="175"/>
      <c r="D243" s="146" t="s">
        <v>141</v>
      </c>
      <c r="E243" s="176" t="s">
        <v>1</v>
      </c>
      <c r="F243" s="177" t="s">
        <v>273</v>
      </c>
      <c r="H243" s="176" t="s">
        <v>1</v>
      </c>
      <c r="I243" s="178"/>
      <c r="L243" s="175"/>
      <c r="M243" s="179"/>
      <c r="T243" s="180"/>
      <c r="AT243" s="176" t="s">
        <v>141</v>
      </c>
      <c r="AU243" s="176" t="s">
        <v>83</v>
      </c>
      <c r="AV243" s="14" t="s">
        <v>81</v>
      </c>
      <c r="AW243" s="14" t="s">
        <v>30</v>
      </c>
      <c r="AX243" s="14" t="s">
        <v>74</v>
      </c>
      <c r="AY243" s="176" t="s">
        <v>130</v>
      </c>
    </row>
    <row r="244" spans="2:65" s="12" customFormat="1" ht="12">
      <c r="B244" s="150"/>
      <c r="D244" s="146" t="s">
        <v>141</v>
      </c>
      <c r="E244" s="151" t="s">
        <v>1</v>
      </c>
      <c r="F244" s="152" t="s">
        <v>311</v>
      </c>
      <c r="H244" s="153">
        <v>22.05</v>
      </c>
      <c r="I244" s="154"/>
      <c r="L244" s="150"/>
      <c r="M244" s="155"/>
      <c r="T244" s="156"/>
      <c r="AT244" s="151" t="s">
        <v>141</v>
      </c>
      <c r="AU244" s="151" t="s">
        <v>83</v>
      </c>
      <c r="AV244" s="12" t="s">
        <v>83</v>
      </c>
      <c r="AW244" s="12" t="s">
        <v>30</v>
      </c>
      <c r="AX244" s="12" t="s">
        <v>74</v>
      </c>
      <c r="AY244" s="151" t="s">
        <v>130</v>
      </c>
    </row>
    <row r="245" spans="2:65" s="12" customFormat="1" ht="12">
      <c r="B245" s="150"/>
      <c r="D245" s="146" t="s">
        <v>141</v>
      </c>
      <c r="E245" s="151" t="s">
        <v>1</v>
      </c>
      <c r="F245" s="152" t="s">
        <v>312</v>
      </c>
      <c r="H245" s="153">
        <v>11.025</v>
      </c>
      <c r="I245" s="154"/>
      <c r="L245" s="150"/>
      <c r="M245" s="155"/>
      <c r="T245" s="156"/>
      <c r="AT245" s="151" t="s">
        <v>141</v>
      </c>
      <c r="AU245" s="151" t="s">
        <v>83</v>
      </c>
      <c r="AV245" s="12" t="s">
        <v>83</v>
      </c>
      <c r="AW245" s="12" t="s">
        <v>30</v>
      </c>
      <c r="AX245" s="12" t="s">
        <v>74</v>
      </c>
      <c r="AY245" s="151" t="s">
        <v>130</v>
      </c>
    </row>
    <row r="246" spans="2:65" s="12" customFormat="1" ht="12">
      <c r="B246" s="150"/>
      <c r="D246" s="146" t="s">
        <v>141</v>
      </c>
      <c r="E246" s="151" t="s">
        <v>1</v>
      </c>
      <c r="F246" s="152" t="s">
        <v>313</v>
      </c>
      <c r="H246" s="153">
        <v>19.844999999999999</v>
      </c>
      <c r="I246" s="154"/>
      <c r="L246" s="150"/>
      <c r="M246" s="155"/>
      <c r="T246" s="156"/>
      <c r="AT246" s="151" t="s">
        <v>141</v>
      </c>
      <c r="AU246" s="151" t="s">
        <v>83</v>
      </c>
      <c r="AV246" s="12" t="s">
        <v>83</v>
      </c>
      <c r="AW246" s="12" t="s">
        <v>30</v>
      </c>
      <c r="AX246" s="12" t="s">
        <v>74</v>
      </c>
      <c r="AY246" s="151" t="s">
        <v>130</v>
      </c>
    </row>
    <row r="247" spans="2:65" s="15" customFormat="1" ht="12">
      <c r="B247" s="181"/>
      <c r="D247" s="146" t="s">
        <v>141</v>
      </c>
      <c r="E247" s="182" t="s">
        <v>1</v>
      </c>
      <c r="F247" s="183" t="s">
        <v>211</v>
      </c>
      <c r="H247" s="184">
        <v>52.92</v>
      </c>
      <c r="I247" s="185"/>
      <c r="L247" s="181"/>
      <c r="M247" s="186"/>
      <c r="T247" s="187"/>
      <c r="AT247" s="182" t="s">
        <v>141</v>
      </c>
      <c r="AU247" s="182" t="s">
        <v>83</v>
      </c>
      <c r="AV247" s="15" t="s">
        <v>151</v>
      </c>
      <c r="AW247" s="15" t="s">
        <v>30</v>
      </c>
      <c r="AX247" s="15" t="s">
        <v>74</v>
      </c>
      <c r="AY247" s="182" t="s">
        <v>130</v>
      </c>
    </row>
    <row r="248" spans="2:65" s="12" customFormat="1" ht="12">
      <c r="B248" s="150"/>
      <c r="D248" s="146" t="s">
        <v>141</v>
      </c>
      <c r="E248" s="151" t="s">
        <v>1</v>
      </c>
      <c r="F248" s="152" t="s">
        <v>314</v>
      </c>
      <c r="H248" s="153">
        <v>39.69</v>
      </c>
      <c r="I248" s="154"/>
      <c r="L248" s="150"/>
      <c r="M248" s="155"/>
      <c r="T248" s="156"/>
      <c r="AT248" s="151" t="s">
        <v>141</v>
      </c>
      <c r="AU248" s="151" t="s">
        <v>83</v>
      </c>
      <c r="AV248" s="12" t="s">
        <v>83</v>
      </c>
      <c r="AW248" s="12" t="s">
        <v>30</v>
      </c>
      <c r="AX248" s="12" t="s">
        <v>74</v>
      </c>
      <c r="AY248" s="151" t="s">
        <v>130</v>
      </c>
    </row>
    <row r="249" spans="2:65" s="15" customFormat="1" ht="12">
      <c r="B249" s="181"/>
      <c r="D249" s="146" t="s">
        <v>141</v>
      </c>
      <c r="E249" s="182" t="s">
        <v>1</v>
      </c>
      <c r="F249" s="183" t="s">
        <v>211</v>
      </c>
      <c r="H249" s="184">
        <v>39.69</v>
      </c>
      <c r="I249" s="185"/>
      <c r="L249" s="181"/>
      <c r="M249" s="186"/>
      <c r="T249" s="187"/>
      <c r="AT249" s="182" t="s">
        <v>141</v>
      </c>
      <c r="AU249" s="182" t="s">
        <v>83</v>
      </c>
      <c r="AV249" s="15" t="s">
        <v>151</v>
      </c>
      <c r="AW249" s="15" t="s">
        <v>30</v>
      </c>
      <c r="AX249" s="15" t="s">
        <v>74</v>
      </c>
      <c r="AY249" s="182" t="s">
        <v>130</v>
      </c>
    </row>
    <row r="250" spans="2:65" s="13" customFormat="1" ht="12">
      <c r="B250" s="157"/>
      <c r="D250" s="146" t="s">
        <v>141</v>
      </c>
      <c r="E250" s="158" t="s">
        <v>1</v>
      </c>
      <c r="F250" s="159" t="s">
        <v>143</v>
      </c>
      <c r="H250" s="160">
        <v>92.61</v>
      </c>
      <c r="I250" s="161"/>
      <c r="L250" s="157"/>
      <c r="M250" s="162"/>
      <c r="T250" s="163"/>
      <c r="AT250" s="158" t="s">
        <v>141</v>
      </c>
      <c r="AU250" s="158" t="s">
        <v>83</v>
      </c>
      <c r="AV250" s="13" t="s">
        <v>137</v>
      </c>
      <c r="AW250" s="13" t="s">
        <v>30</v>
      </c>
      <c r="AX250" s="13" t="s">
        <v>81</v>
      </c>
      <c r="AY250" s="158" t="s">
        <v>130</v>
      </c>
    </row>
    <row r="251" spans="2:65" s="1" customFormat="1" ht="16.5" customHeight="1">
      <c r="B251" s="32"/>
      <c r="C251" s="164" t="s">
        <v>315</v>
      </c>
      <c r="D251" s="164" t="s">
        <v>176</v>
      </c>
      <c r="E251" s="166" t="s">
        <v>316</v>
      </c>
      <c r="F251" s="167" t="s">
        <v>317</v>
      </c>
      <c r="G251" s="168" t="s">
        <v>147</v>
      </c>
      <c r="H251" s="169">
        <v>0.91500000000000004</v>
      </c>
      <c r="I251" s="170"/>
      <c r="J251" s="171">
        <f>ROUND(I251*H251,2)</f>
        <v>0</v>
      </c>
      <c r="K251" s="167" t="s">
        <v>136</v>
      </c>
      <c r="L251" s="172"/>
      <c r="M251" s="173" t="s">
        <v>1</v>
      </c>
      <c r="N251" s="174" t="s">
        <v>39</v>
      </c>
      <c r="P251" s="142">
        <f>O251*H251</f>
        <v>0</v>
      </c>
      <c r="Q251" s="142">
        <v>0.55000000000000004</v>
      </c>
      <c r="R251" s="142">
        <f>Q251*H251</f>
        <v>0.50325000000000009</v>
      </c>
      <c r="S251" s="142">
        <v>0</v>
      </c>
      <c r="T251" s="143">
        <f>S251*H251</f>
        <v>0</v>
      </c>
      <c r="AR251" s="144" t="s">
        <v>291</v>
      </c>
      <c r="AT251" s="144" t="s">
        <v>176</v>
      </c>
      <c r="AU251" s="144" t="s">
        <v>83</v>
      </c>
      <c r="AY251" s="17" t="s">
        <v>130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81</v>
      </c>
      <c r="BK251" s="145">
        <f>ROUND(I251*H251,2)</f>
        <v>0</v>
      </c>
      <c r="BL251" s="17" t="s">
        <v>236</v>
      </c>
      <c r="BM251" s="144" t="s">
        <v>318</v>
      </c>
    </row>
    <row r="252" spans="2:65" s="1" customFormat="1" ht="12">
      <c r="B252" s="32"/>
      <c r="D252" s="146" t="s">
        <v>139</v>
      </c>
      <c r="F252" s="147" t="s">
        <v>317</v>
      </c>
      <c r="I252" s="148"/>
      <c r="L252" s="32"/>
      <c r="M252" s="149"/>
      <c r="T252" s="56"/>
      <c r="AT252" s="17" t="s">
        <v>139</v>
      </c>
      <c r="AU252" s="17" t="s">
        <v>83</v>
      </c>
    </row>
    <row r="253" spans="2:65" s="12" customFormat="1" ht="12">
      <c r="B253" s="150"/>
      <c r="D253" s="146" t="s">
        <v>141</v>
      </c>
      <c r="E253" s="151" t="s">
        <v>1</v>
      </c>
      <c r="F253" s="152" t="s">
        <v>319</v>
      </c>
      <c r="H253" s="153">
        <v>0.252</v>
      </c>
      <c r="I253" s="154"/>
      <c r="L253" s="150"/>
      <c r="M253" s="155"/>
      <c r="T253" s="156"/>
      <c r="AT253" s="151" t="s">
        <v>141</v>
      </c>
      <c r="AU253" s="151" t="s">
        <v>83</v>
      </c>
      <c r="AV253" s="12" t="s">
        <v>83</v>
      </c>
      <c r="AW253" s="12" t="s">
        <v>30</v>
      </c>
      <c r="AX253" s="12" t="s">
        <v>74</v>
      </c>
      <c r="AY253" s="151" t="s">
        <v>130</v>
      </c>
    </row>
    <row r="254" spans="2:65" s="12" customFormat="1" ht="12">
      <c r="B254" s="150"/>
      <c r="D254" s="146" t="s">
        <v>141</v>
      </c>
      <c r="E254" s="151" t="s">
        <v>1</v>
      </c>
      <c r="F254" s="152" t="s">
        <v>320</v>
      </c>
      <c r="H254" s="153">
        <v>0.126</v>
      </c>
      <c r="I254" s="154"/>
      <c r="L254" s="150"/>
      <c r="M254" s="155"/>
      <c r="T254" s="156"/>
      <c r="AT254" s="151" t="s">
        <v>141</v>
      </c>
      <c r="AU254" s="151" t="s">
        <v>83</v>
      </c>
      <c r="AV254" s="12" t="s">
        <v>83</v>
      </c>
      <c r="AW254" s="12" t="s">
        <v>30</v>
      </c>
      <c r="AX254" s="12" t="s">
        <v>74</v>
      </c>
      <c r="AY254" s="151" t="s">
        <v>130</v>
      </c>
    </row>
    <row r="255" spans="2:65" s="12" customFormat="1" ht="12">
      <c r="B255" s="150"/>
      <c r="D255" s="146" t="s">
        <v>141</v>
      </c>
      <c r="E255" s="151" t="s">
        <v>1</v>
      </c>
      <c r="F255" s="152" t="s">
        <v>321</v>
      </c>
      <c r="H255" s="153">
        <v>0.22700000000000001</v>
      </c>
      <c r="I255" s="154"/>
      <c r="L255" s="150"/>
      <c r="M255" s="155"/>
      <c r="T255" s="156"/>
      <c r="AT255" s="151" t="s">
        <v>141</v>
      </c>
      <c r="AU255" s="151" t="s">
        <v>83</v>
      </c>
      <c r="AV255" s="12" t="s">
        <v>83</v>
      </c>
      <c r="AW255" s="12" t="s">
        <v>30</v>
      </c>
      <c r="AX255" s="12" t="s">
        <v>74</v>
      </c>
      <c r="AY255" s="151" t="s">
        <v>130</v>
      </c>
    </row>
    <row r="256" spans="2:65" s="15" customFormat="1" ht="12">
      <c r="B256" s="181"/>
      <c r="D256" s="146" t="s">
        <v>141</v>
      </c>
      <c r="E256" s="182" t="s">
        <v>1</v>
      </c>
      <c r="F256" s="183" t="s">
        <v>211</v>
      </c>
      <c r="H256" s="184">
        <v>0.60499999999999998</v>
      </c>
      <c r="I256" s="185"/>
      <c r="L256" s="181"/>
      <c r="M256" s="186"/>
      <c r="T256" s="187"/>
      <c r="AT256" s="182" t="s">
        <v>141</v>
      </c>
      <c r="AU256" s="182" t="s">
        <v>83</v>
      </c>
      <c r="AV256" s="15" t="s">
        <v>151</v>
      </c>
      <c r="AW256" s="15" t="s">
        <v>30</v>
      </c>
      <c r="AX256" s="15" t="s">
        <v>74</v>
      </c>
      <c r="AY256" s="182" t="s">
        <v>130</v>
      </c>
    </row>
    <row r="257" spans="2:65" s="12" customFormat="1" ht="12">
      <c r="B257" s="150"/>
      <c r="D257" s="146" t="s">
        <v>141</v>
      </c>
      <c r="E257" s="151" t="s">
        <v>1</v>
      </c>
      <c r="F257" s="152" t="s">
        <v>322</v>
      </c>
      <c r="H257" s="153">
        <v>0.22700000000000001</v>
      </c>
      <c r="I257" s="154"/>
      <c r="L257" s="150"/>
      <c r="M257" s="155"/>
      <c r="T257" s="156"/>
      <c r="AT257" s="151" t="s">
        <v>141</v>
      </c>
      <c r="AU257" s="151" t="s">
        <v>83</v>
      </c>
      <c r="AV257" s="12" t="s">
        <v>83</v>
      </c>
      <c r="AW257" s="12" t="s">
        <v>30</v>
      </c>
      <c r="AX257" s="12" t="s">
        <v>74</v>
      </c>
      <c r="AY257" s="151" t="s">
        <v>130</v>
      </c>
    </row>
    <row r="258" spans="2:65" s="15" customFormat="1" ht="12">
      <c r="B258" s="181"/>
      <c r="D258" s="146" t="s">
        <v>141</v>
      </c>
      <c r="E258" s="182" t="s">
        <v>1</v>
      </c>
      <c r="F258" s="183" t="s">
        <v>211</v>
      </c>
      <c r="H258" s="184">
        <v>0.22700000000000001</v>
      </c>
      <c r="I258" s="185"/>
      <c r="L258" s="181"/>
      <c r="M258" s="186"/>
      <c r="T258" s="187"/>
      <c r="AT258" s="182" t="s">
        <v>141</v>
      </c>
      <c r="AU258" s="182" t="s">
        <v>83</v>
      </c>
      <c r="AV258" s="15" t="s">
        <v>151</v>
      </c>
      <c r="AW258" s="15" t="s">
        <v>30</v>
      </c>
      <c r="AX258" s="15" t="s">
        <v>74</v>
      </c>
      <c r="AY258" s="182" t="s">
        <v>130</v>
      </c>
    </row>
    <row r="259" spans="2:65" s="13" customFormat="1" ht="12">
      <c r="B259" s="157"/>
      <c r="D259" s="146" t="s">
        <v>141</v>
      </c>
      <c r="E259" s="158" t="s">
        <v>1</v>
      </c>
      <c r="F259" s="159" t="s">
        <v>143</v>
      </c>
      <c r="H259" s="160">
        <v>0.83199999999999996</v>
      </c>
      <c r="I259" s="161"/>
      <c r="L259" s="157"/>
      <c r="M259" s="162"/>
      <c r="T259" s="163"/>
      <c r="AT259" s="158" t="s">
        <v>141</v>
      </c>
      <c r="AU259" s="158" t="s">
        <v>83</v>
      </c>
      <c r="AV259" s="13" t="s">
        <v>137</v>
      </c>
      <c r="AW259" s="13" t="s">
        <v>30</v>
      </c>
      <c r="AX259" s="13" t="s">
        <v>81</v>
      </c>
      <c r="AY259" s="158" t="s">
        <v>130</v>
      </c>
    </row>
    <row r="260" spans="2:65" s="12" customFormat="1" ht="12">
      <c r="B260" s="150"/>
      <c r="D260" s="146" t="s">
        <v>141</v>
      </c>
      <c r="F260" s="152" t="s">
        <v>323</v>
      </c>
      <c r="H260" s="153">
        <v>0.91500000000000004</v>
      </c>
      <c r="I260" s="154"/>
      <c r="L260" s="150"/>
      <c r="M260" s="155"/>
      <c r="T260" s="156"/>
      <c r="AT260" s="151" t="s">
        <v>141</v>
      </c>
      <c r="AU260" s="151" t="s">
        <v>83</v>
      </c>
      <c r="AV260" s="12" t="s">
        <v>83</v>
      </c>
      <c r="AW260" s="12" t="s">
        <v>4</v>
      </c>
      <c r="AX260" s="12" t="s">
        <v>81</v>
      </c>
      <c r="AY260" s="151" t="s">
        <v>130</v>
      </c>
    </row>
    <row r="261" spans="2:65" s="1" customFormat="1" ht="16.5" customHeight="1">
      <c r="B261" s="32"/>
      <c r="C261" s="133" t="s">
        <v>324</v>
      </c>
      <c r="D261" s="133" t="s">
        <v>132</v>
      </c>
      <c r="E261" s="134" t="s">
        <v>325</v>
      </c>
      <c r="F261" s="135" t="s">
        <v>326</v>
      </c>
      <c r="G261" s="136" t="s">
        <v>147</v>
      </c>
      <c r="H261" s="137">
        <v>0.91600000000000004</v>
      </c>
      <c r="I261" s="138"/>
      <c r="J261" s="139">
        <f>ROUND(I261*H261,2)</f>
        <v>0</v>
      </c>
      <c r="K261" s="135" t="s">
        <v>136</v>
      </c>
      <c r="L261" s="32"/>
      <c r="M261" s="140" t="s">
        <v>1</v>
      </c>
      <c r="N261" s="141" t="s">
        <v>39</v>
      </c>
      <c r="P261" s="142">
        <f>O261*H261</f>
        <v>0</v>
      </c>
      <c r="Q261" s="142">
        <v>2.4199999999999999E-2</v>
      </c>
      <c r="R261" s="142">
        <f>Q261*H261</f>
        <v>2.2167200000000001E-2</v>
      </c>
      <c r="S261" s="142">
        <v>0</v>
      </c>
      <c r="T261" s="143">
        <f>S261*H261</f>
        <v>0</v>
      </c>
      <c r="AR261" s="144" t="s">
        <v>236</v>
      </c>
      <c r="AT261" s="144" t="s">
        <v>132</v>
      </c>
      <c r="AU261" s="144" t="s">
        <v>83</v>
      </c>
      <c r="AY261" s="17" t="s">
        <v>130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81</v>
      </c>
      <c r="BK261" s="145">
        <f>ROUND(I261*H261,2)</f>
        <v>0</v>
      </c>
      <c r="BL261" s="17" t="s">
        <v>236</v>
      </c>
      <c r="BM261" s="144" t="s">
        <v>327</v>
      </c>
    </row>
    <row r="262" spans="2:65" s="1" customFormat="1" ht="12">
      <c r="B262" s="32"/>
      <c r="D262" s="146" t="s">
        <v>139</v>
      </c>
      <c r="F262" s="147" t="s">
        <v>328</v>
      </c>
      <c r="I262" s="148"/>
      <c r="L262" s="32"/>
      <c r="M262" s="149"/>
      <c r="T262" s="56"/>
      <c r="AT262" s="17" t="s">
        <v>139</v>
      </c>
      <c r="AU262" s="17" t="s">
        <v>83</v>
      </c>
    </row>
    <row r="263" spans="2:65" s="1" customFormat="1" ht="24">
      <c r="B263" s="32"/>
      <c r="D263" s="146" t="s">
        <v>226</v>
      </c>
      <c r="F263" s="188" t="s">
        <v>299</v>
      </c>
      <c r="I263" s="148"/>
      <c r="L263" s="32"/>
      <c r="M263" s="149"/>
      <c r="T263" s="56"/>
      <c r="AT263" s="17" t="s">
        <v>226</v>
      </c>
      <c r="AU263" s="17" t="s">
        <v>83</v>
      </c>
    </row>
    <row r="264" spans="2:65" s="1" customFormat="1" ht="16.5" customHeight="1">
      <c r="B264" s="32"/>
      <c r="C264" s="133" t="s">
        <v>329</v>
      </c>
      <c r="D264" s="133" t="s">
        <v>132</v>
      </c>
      <c r="E264" s="134" t="s">
        <v>330</v>
      </c>
      <c r="F264" s="135" t="s">
        <v>331</v>
      </c>
      <c r="G264" s="136" t="s">
        <v>263</v>
      </c>
      <c r="H264" s="189"/>
      <c r="I264" s="138"/>
      <c r="J264" s="139">
        <f>ROUND(I264*H264,2)</f>
        <v>0</v>
      </c>
      <c r="K264" s="135" t="s">
        <v>136</v>
      </c>
      <c r="L264" s="32"/>
      <c r="M264" s="140" t="s">
        <v>1</v>
      </c>
      <c r="N264" s="141" t="s">
        <v>39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236</v>
      </c>
      <c r="AT264" s="144" t="s">
        <v>132</v>
      </c>
      <c r="AU264" s="144" t="s">
        <v>83</v>
      </c>
      <c r="AY264" s="17" t="s">
        <v>130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81</v>
      </c>
      <c r="BK264" s="145">
        <f>ROUND(I264*H264,2)</f>
        <v>0</v>
      </c>
      <c r="BL264" s="17" t="s">
        <v>236</v>
      </c>
      <c r="BM264" s="144" t="s">
        <v>332</v>
      </c>
    </row>
    <row r="265" spans="2:65" s="1" customFormat="1" ht="24">
      <c r="B265" s="32"/>
      <c r="D265" s="146" t="s">
        <v>139</v>
      </c>
      <c r="F265" s="147" t="s">
        <v>333</v>
      </c>
      <c r="I265" s="148"/>
      <c r="L265" s="32"/>
      <c r="M265" s="149"/>
      <c r="T265" s="56"/>
      <c r="AT265" s="17" t="s">
        <v>139</v>
      </c>
      <c r="AU265" s="17" t="s">
        <v>83</v>
      </c>
    </row>
    <row r="266" spans="2:65" s="11" customFormat="1" ht="22.75" customHeight="1">
      <c r="B266" s="121"/>
      <c r="D266" s="122" t="s">
        <v>73</v>
      </c>
      <c r="E266" s="131" t="s">
        <v>334</v>
      </c>
      <c r="F266" s="131" t="s">
        <v>335</v>
      </c>
      <c r="I266" s="124"/>
      <c r="J266" s="132">
        <f>BK266</f>
        <v>0</v>
      </c>
      <c r="L266" s="121"/>
      <c r="M266" s="126"/>
      <c r="P266" s="127">
        <f>SUM(P267:P273)</f>
        <v>0</v>
      </c>
      <c r="R266" s="127">
        <f>SUM(R267:R273)</f>
        <v>3.2885999999999999E-2</v>
      </c>
      <c r="T266" s="128">
        <f>SUM(T267:T273)</f>
        <v>0</v>
      </c>
      <c r="AR266" s="122" t="s">
        <v>83</v>
      </c>
      <c r="AT266" s="129" t="s">
        <v>73</v>
      </c>
      <c r="AU266" s="129" t="s">
        <v>81</v>
      </c>
      <c r="AY266" s="122" t="s">
        <v>130</v>
      </c>
      <c r="BK266" s="130">
        <f>SUM(BK267:BK273)</f>
        <v>0</v>
      </c>
    </row>
    <row r="267" spans="2:65" s="1" customFormat="1" ht="16.5" customHeight="1">
      <c r="B267" s="32"/>
      <c r="C267" s="133" t="s">
        <v>336</v>
      </c>
      <c r="D267" s="133" t="s">
        <v>132</v>
      </c>
      <c r="E267" s="134" t="s">
        <v>337</v>
      </c>
      <c r="F267" s="135" t="s">
        <v>338</v>
      </c>
      <c r="G267" s="136" t="s">
        <v>248</v>
      </c>
      <c r="H267" s="137">
        <v>18.899999999999999</v>
      </c>
      <c r="I267" s="138"/>
      <c r="J267" s="139">
        <f>ROUND(I267*H267,2)</f>
        <v>0</v>
      </c>
      <c r="K267" s="135" t="s">
        <v>136</v>
      </c>
      <c r="L267" s="32"/>
      <c r="M267" s="140" t="s">
        <v>1</v>
      </c>
      <c r="N267" s="141" t="s">
        <v>39</v>
      </c>
      <c r="P267" s="142">
        <f>O267*H267</f>
        <v>0</v>
      </c>
      <c r="Q267" s="142">
        <v>1.74E-3</v>
      </c>
      <c r="R267" s="142">
        <f>Q267*H267</f>
        <v>3.2885999999999999E-2</v>
      </c>
      <c r="S267" s="142">
        <v>0</v>
      </c>
      <c r="T267" s="143">
        <f>S267*H267</f>
        <v>0</v>
      </c>
      <c r="AR267" s="144" t="s">
        <v>236</v>
      </c>
      <c r="AT267" s="144" t="s">
        <v>132</v>
      </c>
      <c r="AU267" s="144" t="s">
        <v>83</v>
      </c>
      <c r="AY267" s="17" t="s">
        <v>130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81</v>
      </c>
      <c r="BK267" s="145">
        <f>ROUND(I267*H267,2)</f>
        <v>0</v>
      </c>
      <c r="BL267" s="17" t="s">
        <v>236</v>
      </c>
      <c r="BM267" s="144" t="s">
        <v>339</v>
      </c>
    </row>
    <row r="268" spans="2:65" s="1" customFormat="1" ht="12">
      <c r="B268" s="32"/>
      <c r="D268" s="146" t="s">
        <v>139</v>
      </c>
      <c r="F268" s="147" t="s">
        <v>340</v>
      </c>
      <c r="I268" s="148"/>
      <c r="L268" s="32"/>
      <c r="M268" s="149"/>
      <c r="T268" s="56"/>
      <c r="AT268" s="17" t="s">
        <v>139</v>
      </c>
      <c r="AU268" s="17" t="s">
        <v>83</v>
      </c>
    </row>
    <row r="269" spans="2:65" s="14" customFormat="1" ht="12">
      <c r="B269" s="175"/>
      <c r="D269" s="146" t="s">
        <v>141</v>
      </c>
      <c r="E269" s="176" t="s">
        <v>1</v>
      </c>
      <c r="F269" s="177" t="s">
        <v>186</v>
      </c>
      <c r="H269" s="176" t="s">
        <v>1</v>
      </c>
      <c r="I269" s="178"/>
      <c r="L269" s="175"/>
      <c r="M269" s="179"/>
      <c r="T269" s="180"/>
      <c r="AT269" s="176" t="s">
        <v>141</v>
      </c>
      <c r="AU269" s="176" t="s">
        <v>83</v>
      </c>
      <c r="AV269" s="14" t="s">
        <v>81</v>
      </c>
      <c r="AW269" s="14" t="s">
        <v>30</v>
      </c>
      <c r="AX269" s="14" t="s">
        <v>74</v>
      </c>
      <c r="AY269" s="176" t="s">
        <v>130</v>
      </c>
    </row>
    <row r="270" spans="2:65" s="12" customFormat="1" ht="12">
      <c r="B270" s="150"/>
      <c r="D270" s="146" t="s">
        <v>141</v>
      </c>
      <c r="E270" s="151" t="s">
        <v>1</v>
      </c>
      <c r="F270" s="152" t="s">
        <v>341</v>
      </c>
      <c r="H270" s="153">
        <v>18.899999999999999</v>
      </c>
      <c r="I270" s="154"/>
      <c r="L270" s="150"/>
      <c r="M270" s="155"/>
      <c r="T270" s="156"/>
      <c r="AT270" s="151" t="s">
        <v>141</v>
      </c>
      <c r="AU270" s="151" t="s">
        <v>83</v>
      </c>
      <c r="AV270" s="12" t="s">
        <v>83</v>
      </c>
      <c r="AW270" s="12" t="s">
        <v>30</v>
      </c>
      <c r="AX270" s="12" t="s">
        <v>74</v>
      </c>
      <c r="AY270" s="151" t="s">
        <v>130</v>
      </c>
    </row>
    <row r="271" spans="2:65" s="13" customFormat="1" ht="12">
      <c r="B271" s="157"/>
      <c r="D271" s="146" t="s">
        <v>141</v>
      </c>
      <c r="E271" s="158" t="s">
        <v>1</v>
      </c>
      <c r="F271" s="159" t="s">
        <v>143</v>
      </c>
      <c r="H271" s="160">
        <v>18.899999999999999</v>
      </c>
      <c r="I271" s="161"/>
      <c r="L271" s="157"/>
      <c r="M271" s="162"/>
      <c r="T271" s="163"/>
      <c r="AT271" s="158" t="s">
        <v>141</v>
      </c>
      <c r="AU271" s="158" t="s">
        <v>83</v>
      </c>
      <c r="AV271" s="13" t="s">
        <v>137</v>
      </c>
      <c r="AW271" s="13" t="s">
        <v>30</v>
      </c>
      <c r="AX271" s="13" t="s">
        <v>81</v>
      </c>
      <c r="AY271" s="158" t="s">
        <v>130</v>
      </c>
    </row>
    <row r="272" spans="2:65" s="1" customFormat="1" ht="16.5" customHeight="1">
      <c r="B272" s="32"/>
      <c r="C272" s="133" t="s">
        <v>342</v>
      </c>
      <c r="D272" s="133" t="s">
        <v>132</v>
      </c>
      <c r="E272" s="134" t="s">
        <v>343</v>
      </c>
      <c r="F272" s="135" t="s">
        <v>344</v>
      </c>
      <c r="G272" s="136" t="s">
        <v>263</v>
      </c>
      <c r="H272" s="189"/>
      <c r="I272" s="138"/>
      <c r="J272" s="139">
        <f>ROUND(I272*H272,2)</f>
        <v>0</v>
      </c>
      <c r="K272" s="135" t="s">
        <v>136</v>
      </c>
      <c r="L272" s="32"/>
      <c r="M272" s="140" t="s">
        <v>1</v>
      </c>
      <c r="N272" s="141" t="s">
        <v>39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236</v>
      </c>
      <c r="AT272" s="144" t="s">
        <v>132</v>
      </c>
      <c r="AU272" s="144" t="s">
        <v>83</v>
      </c>
      <c r="AY272" s="17" t="s">
        <v>130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81</v>
      </c>
      <c r="BK272" s="145">
        <f>ROUND(I272*H272,2)</f>
        <v>0</v>
      </c>
      <c r="BL272" s="17" t="s">
        <v>236</v>
      </c>
      <c r="BM272" s="144" t="s">
        <v>345</v>
      </c>
    </row>
    <row r="273" spans="2:65" s="1" customFormat="1" ht="24">
      <c r="B273" s="32"/>
      <c r="D273" s="146" t="s">
        <v>139</v>
      </c>
      <c r="F273" s="147" t="s">
        <v>346</v>
      </c>
      <c r="I273" s="148"/>
      <c r="L273" s="32"/>
      <c r="M273" s="149"/>
      <c r="T273" s="56"/>
      <c r="AT273" s="17" t="s">
        <v>139</v>
      </c>
      <c r="AU273" s="17" t="s">
        <v>83</v>
      </c>
    </row>
    <row r="274" spans="2:65" s="11" customFormat="1" ht="22.75" customHeight="1">
      <c r="B274" s="121"/>
      <c r="D274" s="122" t="s">
        <v>73</v>
      </c>
      <c r="E274" s="131" t="s">
        <v>347</v>
      </c>
      <c r="F274" s="131" t="s">
        <v>348</v>
      </c>
      <c r="I274" s="124"/>
      <c r="J274" s="132">
        <f>BK274</f>
        <v>0</v>
      </c>
      <c r="L274" s="121"/>
      <c r="M274" s="126"/>
      <c r="P274" s="127">
        <f>SUM(P275:P399)</f>
        <v>0</v>
      </c>
      <c r="R274" s="127">
        <f>SUM(R275:R399)</f>
        <v>3.813015570000001</v>
      </c>
      <c r="T274" s="128">
        <f>SUM(T275:T399)</f>
        <v>0</v>
      </c>
      <c r="AR274" s="122" t="s">
        <v>83</v>
      </c>
      <c r="AT274" s="129" t="s">
        <v>73</v>
      </c>
      <c r="AU274" s="129" t="s">
        <v>81</v>
      </c>
      <c r="AY274" s="122" t="s">
        <v>130</v>
      </c>
      <c r="BK274" s="130">
        <f>SUM(BK275:BK399)</f>
        <v>0</v>
      </c>
    </row>
    <row r="275" spans="2:65" s="1" customFormat="1" ht="16.5" customHeight="1">
      <c r="B275" s="32"/>
      <c r="C275" s="133" t="s">
        <v>291</v>
      </c>
      <c r="D275" s="190" t="s">
        <v>132</v>
      </c>
      <c r="E275" s="134" t="s">
        <v>349</v>
      </c>
      <c r="F275" s="135" t="s">
        <v>350</v>
      </c>
      <c r="G275" s="136" t="s">
        <v>351</v>
      </c>
      <c r="H275" s="137">
        <v>2</v>
      </c>
      <c r="I275" s="138"/>
      <c r="J275" s="139">
        <f>ROUND(I275*H275,2)</f>
        <v>0</v>
      </c>
      <c r="K275" s="135" t="s">
        <v>1</v>
      </c>
      <c r="L275" s="32"/>
      <c r="M275" s="140" t="s">
        <v>1</v>
      </c>
      <c r="N275" s="141" t="s">
        <v>39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236</v>
      </c>
      <c r="AT275" s="144" t="s">
        <v>132</v>
      </c>
      <c r="AU275" s="144" t="s">
        <v>83</v>
      </c>
      <c r="AY275" s="17" t="s">
        <v>130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81</v>
      </c>
      <c r="BK275" s="145">
        <f>ROUND(I275*H275,2)</f>
        <v>0</v>
      </c>
      <c r="BL275" s="17" t="s">
        <v>236</v>
      </c>
      <c r="BM275" s="144" t="s">
        <v>352</v>
      </c>
    </row>
    <row r="276" spans="2:65" s="1" customFormat="1" ht="12">
      <c r="B276" s="32"/>
      <c r="D276" s="146" t="s">
        <v>139</v>
      </c>
      <c r="F276" s="147" t="s">
        <v>350</v>
      </c>
      <c r="I276" s="148"/>
      <c r="L276" s="32"/>
      <c r="M276" s="149"/>
      <c r="T276" s="56"/>
      <c r="AT276" s="17" t="s">
        <v>139</v>
      </c>
      <c r="AU276" s="17" t="s">
        <v>83</v>
      </c>
    </row>
    <row r="277" spans="2:65" s="1" customFormat="1" ht="16.5" customHeight="1">
      <c r="B277" s="32"/>
      <c r="C277" s="133" t="s">
        <v>353</v>
      </c>
      <c r="D277" s="190" t="s">
        <v>132</v>
      </c>
      <c r="E277" s="134" t="s">
        <v>354</v>
      </c>
      <c r="F277" s="135" t="s">
        <v>355</v>
      </c>
      <c r="G277" s="136" t="s">
        <v>351</v>
      </c>
      <c r="H277" s="137">
        <v>2</v>
      </c>
      <c r="I277" s="138"/>
      <c r="J277" s="139">
        <f>ROUND(I277*H277,2)</f>
        <v>0</v>
      </c>
      <c r="K277" s="135" t="s">
        <v>1</v>
      </c>
      <c r="L277" s="32"/>
      <c r="M277" s="140" t="s">
        <v>1</v>
      </c>
      <c r="N277" s="141" t="s">
        <v>39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236</v>
      </c>
      <c r="AT277" s="144" t="s">
        <v>132</v>
      </c>
      <c r="AU277" s="144" t="s">
        <v>83</v>
      </c>
      <c r="AY277" s="17" t="s">
        <v>130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81</v>
      </c>
      <c r="BK277" s="145">
        <f>ROUND(I277*H277,2)</f>
        <v>0</v>
      </c>
      <c r="BL277" s="17" t="s">
        <v>236</v>
      </c>
      <c r="BM277" s="144" t="s">
        <v>356</v>
      </c>
    </row>
    <row r="278" spans="2:65" s="1" customFormat="1" ht="12">
      <c r="B278" s="32"/>
      <c r="D278" s="146" t="s">
        <v>139</v>
      </c>
      <c r="F278" s="147" t="s">
        <v>355</v>
      </c>
      <c r="I278" s="148"/>
      <c r="L278" s="32"/>
      <c r="M278" s="149"/>
      <c r="T278" s="56"/>
      <c r="AT278" s="17" t="s">
        <v>139</v>
      </c>
      <c r="AU278" s="17" t="s">
        <v>83</v>
      </c>
    </row>
    <row r="279" spans="2:65" s="1" customFormat="1" ht="16.5" customHeight="1">
      <c r="B279" s="32"/>
      <c r="C279" s="133" t="s">
        <v>357</v>
      </c>
      <c r="D279" s="190" t="s">
        <v>132</v>
      </c>
      <c r="E279" s="134" t="s">
        <v>358</v>
      </c>
      <c r="F279" s="135" t="s">
        <v>359</v>
      </c>
      <c r="G279" s="136" t="s">
        <v>248</v>
      </c>
      <c r="H279" s="137">
        <v>18</v>
      </c>
      <c r="I279" s="138"/>
      <c r="J279" s="139">
        <f>ROUND(I279*H279,2)</f>
        <v>0</v>
      </c>
      <c r="K279" s="135" t="s">
        <v>1</v>
      </c>
      <c r="L279" s="32"/>
      <c r="M279" s="140" t="s">
        <v>1</v>
      </c>
      <c r="N279" s="141" t="s">
        <v>39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236</v>
      </c>
      <c r="AT279" s="144" t="s">
        <v>132</v>
      </c>
      <c r="AU279" s="144" t="s">
        <v>83</v>
      </c>
      <c r="AY279" s="17" t="s">
        <v>130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81</v>
      </c>
      <c r="BK279" s="145">
        <f>ROUND(I279*H279,2)</f>
        <v>0</v>
      </c>
      <c r="BL279" s="17" t="s">
        <v>236</v>
      </c>
      <c r="BM279" s="144" t="s">
        <v>360</v>
      </c>
    </row>
    <row r="280" spans="2:65" s="1" customFormat="1" ht="12">
      <c r="B280" s="32"/>
      <c r="D280" s="146" t="s">
        <v>139</v>
      </c>
      <c r="F280" s="147" t="s">
        <v>359</v>
      </c>
      <c r="I280" s="148"/>
      <c r="L280" s="32"/>
      <c r="M280" s="149"/>
      <c r="T280" s="56"/>
      <c r="AT280" s="17" t="s">
        <v>139</v>
      </c>
      <c r="AU280" s="17" t="s">
        <v>83</v>
      </c>
    </row>
    <row r="281" spans="2:65" s="1" customFormat="1" ht="21.75" customHeight="1">
      <c r="B281" s="32"/>
      <c r="C281" s="133" t="s">
        <v>361</v>
      </c>
      <c r="D281" s="133" t="s">
        <v>132</v>
      </c>
      <c r="E281" s="134" t="s">
        <v>362</v>
      </c>
      <c r="F281" s="135" t="s">
        <v>363</v>
      </c>
      <c r="G281" s="136" t="s">
        <v>135</v>
      </c>
      <c r="H281" s="137">
        <v>126.651</v>
      </c>
      <c r="I281" s="138"/>
      <c r="J281" s="139">
        <f>ROUND(I281*H281,2)</f>
        <v>0</v>
      </c>
      <c r="K281" s="135" t="s">
        <v>136</v>
      </c>
      <c r="L281" s="32"/>
      <c r="M281" s="140" t="s">
        <v>1</v>
      </c>
      <c r="N281" s="141" t="s">
        <v>39</v>
      </c>
      <c r="P281" s="142">
        <f>O281*H281</f>
        <v>0</v>
      </c>
      <c r="Q281" s="142">
        <v>2.7999999999999998E-4</v>
      </c>
      <c r="R281" s="142">
        <f>Q281*H281</f>
        <v>3.5462279999999999E-2</v>
      </c>
      <c r="S281" s="142">
        <v>0</v>
      </c>
      <c r="T281" s="143">
        <f>S281*H281</f>
        <v>0</v>
      </c>
      <c r="AR281" s="144" t="s">
        <v>236</v>
      </c>
      <c r="AT281" s="144" t="s">
        <v>132</v>
      </c>
      <c r="AU281" s="144" t="s">
        <v>83</v>
      </c>
      <c r="AY281" s="17" t="s">
        <v>130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81</v>
      </c>
      <c r="BK281" s="145">
        <f>ROUND(I281*H281,2)</f>
        <v>0</v>
      </c>
      <c r="BL281" s="17" t="s">
        <v>236</v>
      </c>
      <c r="BM281" s="144" t="s">
        <v>364</v>
      </c>
    </row>
    <row r="282" spans="2:65" s="1" customFormat="1" ht="24">
      <c r="B282" s="32"/>
      <c r="D282" s="146" t="s">
        <v>139</v>
      </c>
      <c r="F282" s="147" t="s">
        <v>365</v>
      </c>
      <c r="I282" s="148"/>
      <c r="L282" s="32"/>
      <c r="M282" s="149"/>
      <c r="T282" s="56"/>
      <c r="AT282" s="17" t="s">
        <v>139</v>
      </c>
      <c r="AU282" s="17" t="s">
        <v>83</v>
      </c>
    </row>
    <row r="283" spans="2:65" s="12" customFormat="1" ht="12">
      <c r="B283" s="150"/>
      <c r="D283" s="146" t="s">
        <v>141</v>
      </c>
      <c r="E283" s="151" t="s">
        <v>1</v>
      </c>
      <c r="F283" s="152" t="s">
        <v>366</v>
      </c>
      <c r="H283" s="153">
        <v>126.651</v>
      </c>
      <c r="I283" s="154"/>
      <c r="L283" s="150"/>
      <c r="M283" s="155"/>
      <c r="T283" s="156"/>
      <c r="AT283" s="151" t="s">
        <v>141</v>
      </c>
      <c r="AU283" s="151" t="s">
        <v>83</v>
      </c>
      <c r="AV283" s="12" t="s">
        <v>83</v>
      </c>
      <c r="AW283" s="12" t="s">
        <v>30</v>
      </c>
      <c r="AX283" s="12" t="s">
        <v>74</v>
      </c>
      <c r="AY283" s="151" t="s">
        <v>130</v>
      </c>
    </row>
    <row r="284" spans="2:65" s="13" customFormat="1" ht="12">
      <c r="B284" s="157"/>
      <c r="D284" s="146" t="s">
        <v>141</v>
      </c>
      <c r="E284" s="158" t="s">
        <v>1</v>
      </c>
      <c r="F284" s="159" t="s">
        <v>143</v>
      </c>
      <c r="H284" s="160">
        <v>126.651</v>
      </c>
      <c r="I284" s="161"/>
      <c r="L284" s="157"/>
      <c r="M284" s="162"/>
      <c r="T284" s="163"/>
      <c r="AT284" s="158" t="s">
        <v>141</v>
      </c>
      <c r="AU284" s="158" t="s">
        <v>83</v>
      </c>
      <c r="AV284" s="13" t="s">
        <v>137</v>
      </c>
      <c r="AW284" s="13" t="s">
        <v>30</v>
      </c>
      <c r="AX284" s="13" t="s">
        <v>81</v>
      </c>
      <c r="AY284" s="158" t="s">
        <v>130</v>
      </c>
    </row>
    <row r="285" spans="2:65" s="1" customFormat="1" ht="16.5" customHeight="1">
      <c r="B285" s="32"/>
      <c r="C285" s="164" t="s">
        <v>367</v>
      </c>
      <c r="D285" s="164" t="s">
        <v>176</v>
      </c>
      <c r="E285" s="166" t="s">
        <v>368</v>
      </c>
      <c r="F285" s="167" t="s">
        <v>369</v>
      </c>
      <c r="G285" s="168" t="s">
        <v>135</v>
      </c>
      <c r="H285" s="169">
        <v>143.49600000000001</v>
      </c>
      <c r="I285" s="170"/>
      <c r="J285" s="171">
        <f>ROUND(I285*H285,2)</f>
        <v>0</v>
      </c>
      <c r="K285" s="167" t="s">
        <v>136</v>
      </c>
      <c r="L285" s="172"/>
      <c r="M285" s="173" t="s">
        <v>1</v>
      </c>
      <c r="N285" s="174" t="s">
        <v>39</v>
      </c>
      <c r="P285" s="142">
        <f>O285*H285</f>
        <v>0</v>
      </c>
      <c r="Q285" s="142">
        <v>7.3099999999999997E-3</v>
      </c>
      <c r="R285" s="142">
        <f>Q285*H285</f>
        <v>1.0489557600000001</v>
      </c>
      <c r="S285" s="142">
        <v>0</v>
      </c>
      <c r="T285" s="143">
        <f>S285*H285</f>
        <v>0</v>
      </c>
      <c r="AR285" s="144" t="s">
        <v>291</v>
      </c>
      <c r="AT285" s="144" t="s">
        <v>176</v>
      </c>
      <c r="AU285" s="144" t="s">
        <v>83</v>
      </c>
      <c r="AY285" s="17" t="s">
        <v>130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81</v>
      </c>
      <c r="BK285" s="145">
        <f>ROUND(I285*H285,2)</f>
        <v>0</v>
      </c>
      <c r="BL285" s="17" t="s">
        <v>236</v>
      </c>
      <c r="BM285" s="144" t="s">
        <v>370</v>
      </c>
    </row>
    <row r="286" spans="2:65" s="1" customFormat="1" ht="12">
      <c r="B286" s="32"/>
      <c r="D286" s="146" t="s">
        <v>139</v>
      </c>
      <c r="F286" s="147" t="s">
        <v>369</v>
      </c>
      <c r="I286" s="148"/>
      <c r="L286" s="32"/>
      <c r="M286" s="149"/>
      <c r="T286" s="56"/>
      <c r="AT286" s="17" t="s">
        <v>139</v>
      </c>
      <c r="AU286" s="17" t="s">
        <v>83</v>
      </c>
    </row>
    <row r="287" spans="2:65" s="12" customFormat="1" ht="12">
      <c r="B287" s="150"/>
      <c r="D287" s="146" t="s">
        <v>141</v>
      </c>
      <c r="F287" s="152" t="s">
        <v>371</v>
      </c>
      <c r="H287" s="153">
        <v>143.49600000000001</v>
      </c>
      <c r="I287" s="154"/>
      <c r="L287" s="150"/>
      <c r="M287" s="155"/>
      <c r="T287" s="156"/>
      <c r="AT287" s="151" t="s">
        <v>141</v>
      </c>
      <c r="AU287" s="151" t="s">
        <v>83</v>
      </c>
      <c r="AV287" s="12" t="s">
        <v>83</v>
      </c>
      <c r="AW287" s="12" t="s">
        <v>4</v>
      </c>
      <c r="AX287" s="12" t="s">
        <v>81</v>
      </c>
      <c r="AY287" s="151" t="s">
        <v>130</v>
      </c>
    </row>
    <row r="288" spans="2:65" s="1" customFormat="1" ht="16.5" customHeight="1">
      <c r="B288" s="32"/>
      <c r="C288" s="133" t="s">
        <v>372</v>
      </c>
      <c r="D288" s="133" t="s">
        <v>132</v>
      </c>
      <c r="E288" s="134" t="s">
        <v>373</v>
      </c>
      <c r="F288" s="135" t="s">
        <v>374</v>
      </c>
      <c r="G288" s="136" t="s">
        <v>248</v>
      </c>
      <c r="H288" s="137">
        <v>37.064999999999998</v>
      </c>
      <c r="I288" s="138"/>
      <c r="J288" s="139">
        <f>ROUND(I288*H288,2)</f>
        <v>0</v>
      </c>
      <c r="K288" s="135" t="s">
        <v>136</v>
      </c>
      <c r="L288" s="32"/>
      <c r="M288" s="140" t="s">
        <v>1</v>
      </c>
      <c r="N288" s="141" t="s">
        <v>39</v>
      </c>
      <c r="P288" s="142">
        <f>O288*H288</f>
        <v>0</v>
      </c>
      <c r="Q288" s="142">
        <v>1.0000000000000001E-5</v>
      </c>
      <c r="R288" s="142">
        <f>Q288*H288</f>
        <v>3.7064999999999998E-4</v>
      </c>
      <c r="S288" s="142">
        <v>0</v>
      </c>
      <c r="T288" s="143">
        <f>S288*H288</f>
        <v>0</v>
      </c>
      <c r="AR288" s="144" t="s">
        <v>236</v>
      </c>
      <c r="AT288" s="144" t="s">
        <v>132</v>
      </c>
      <c r="AU288" s="144" t="s">
        <v>83</v>
      </c>
      <c r="AY288" s="17" t="s">
        <v>130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81</v>
      </c>
      <c r="BK288" s="145">
        <f>ROUND(I288*H288,2)</f>
        <v>0</v>
      </c>
      <c r="BL288" s="17" t="s">
        <v>236</v>
      </c>
      <c r="BM288" s="144" t="s">
        <v>375</v>
      </c>
    </row>
    <row r="289" spans="2:65" s="1" customFormat="1" ht="12">
      <c r="B289" s="32"/>
      <c r="D289" s="146" t="s">
        <v>139</v>
      </c>
      <c r="F289" s="147" t="s">
        <v>376</v>
      </c>
      <c r="I289" s="148"/>
      <c r="L289" s="32"/>
      <c r="M289" s="149"/>
      <c r="T289" s="56"/>
      <c r="AT289" s="17" t="s">
        <v>139</v>
      </c>
      <c r="AU289" s="17" t="s">
        <v>83</v>
      </c>
    </row>
    <row r="290" spans="2:65" s="14" customFormat="1" ht="12">
      <c r="B290" s="175"/>
      <c r="D290" s="146" t="s">
        <v>141</v>
      </c>
      <c r="E290" s="176" t="s">
        <v>1</v>
      </c>
      <c r="F290" s="177" t="s">
        <v>186</v>
      </c>
      <c r="H290" s="176" t="s">
        <v>1</v>
      </c>
      <c r="I290" s="178"/>
      <c r="L290" s="175"/>
      <c r="M290" s="179"/>
      <c r="T290" s="180"/>
      <c r="AT290" s="176" t="s">
        <v>141</v>
      </c>
      <c r="AU290" s="176" t="s">
        <v>83</v>
      </c>
      <c r="AV290" s="14" t="s">
        <v>81</v>
      </c>
      <c r="AW290" s="14" t="s">
        <v>30</v>
      </c>
      <c r="AX290" s="14" t="s">
        <v>74</v>
      </c>
      <c r="AY290" s="176" t="s">
        <v>130</v>
      </c>
    </row>
    <row r="291" spans="2:65" s="12" customFormat="1" ht="12">
      <c r="B291" s="150"/>
      <c r="D291" s="146" t="s">
        <v>141</v>
      </c>
      <c r="E291" s="151" t="s">
        <v>1</v>
      </c>
      <c r="F291" s="152" t="s">
        <v>377</v>
      </c>
      <c r="H291" s="153">
        <v>37.064999999999998</v>
      </c>
      <c r="I291" s="154"/>
      <c r="L291" s="150"/>
      <c r="M291" s="155"/>
      <c r="T291" s="156"/>
      <c r="AT291" s="151" t="s">
        <v>141</v>
      </c>
      <c r="AU291" s="151" t="s">
        <v>83</v>
      </c>
      <c r="AV291" s="12" t="s">
        <v>83</v>
      </c>
      <c r="AW291" s="12" t="s">
        <v>30</v>
      </c>
      <c r="AX291" s="12" t="s">
        <v>74</v>
      </c>
      <c r="AY291" s="151" t="s">
        <v>130</v>
      </c>
    </row>
    <row r="292" spans="2:65" s="13" customFormat="1" ht="12">
      <c r="B292" s="157"/>
      <c r="D292" s="146" t="s">
        <v>141</v>
      </c>
      <c r="E292" s="158" t="s">
        <v>1</v>
      </c>
      <c r="F292" s="159" t="s">
        <v>143</v>
      </c>
      <c r="H292" s="160">
        <v>37.064999999999998</v>
      </c>
      <c r="I292" s="161"/>
      <c r="L292" s="157"/>
      <c r="M292" s="162"/>
      <c r="T292" s="163"/>
      <c r="AT292" s="158" t="s">
        <v>141</v>
      </c>
      <c r="AU292" s="158" t="s">
        <v>83</v>
      </c>
      <c r="AV292" s="13" t="s">
        <v>137</v>
      </c>
      <c r="AW292" s="13" t="s">
        <v>30</v>
      </c>
      <c r="AX292" s="13" t="s">
        <v>81</v>
      </c>
      <c r="AY292" s="158" t="s">
        <v>130</v>
      </c>
    </row>
    <row r="293" spans="2:65" s="1" customFormat="1" ht="16.5" customHeight="1">
      <c r="B293" s="32"/>
      <c r="C293" s="164" t="s">
        <v>378</v>
      </c>
      <c r="D293" s="164" t="s">
        <v>176</v>
      </c>
      <c r="E293" s="166" t="s">
        <v>379</v>
      </c>
      <c r="F293" s="167" t="s">
        <v>380</v>
      </c>
      <c r="G293" s="168" t="s">
        <v>248</v>
      </c>
      <c r="H293" s="169">
        <v>40.03</v>
      </c>
      <c r="I293" s="170"/>
      <c r="J293" s="171">
        <f>ROUND(I293*H293,2)</f>
        <v>0</v>
      </c>
      <c r="K293" s="167" t="s">
        <v>136</v>
      </c>
      <c r="L293" s="172"/>
      <c r="M293" s="173" t="s">
        <v>1</v>
      </c>
      <c r="N293" s="174" t="s">
        <v>39</v>
      </c>
      <c r="P293" s="142">
        <f>O293*H293</f>
        <v>0</v>
      </c>
      <c r="Q293" s="142">
        <v>2E-3</v>
      </c>
      <c r="R293" s="142">
        <f>Q293*H293</f>
        <v>8.0060000000000006E-2</v>
      </c>
      <c r="S293" s="142">
        <v>0</v>
      </c>
      <c r="T293" s="143">
        <f>S293*H293</f>
        <v>0</v>
      </c>
      <c r="AR293" s="144" t="s">
        <v>291</v>
      </c>
      <c r="AT293" s="144" t="s">
        <v>176</v>
      </c>
      <c r="AU293" s="144" t="s">
        <v>83</v>
      </c>
      <c r="AY293" s="17" t="s">
        <v>130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81</v>
      </c>
      <c r="BK293" s="145">
        <f>ROUND(I293*H293,2)</f>
        <v>0</v>
      </c>
      <c r="BL293" s="17" t="s">
        <v>236</v>
      </c>
      <c r="BM293" s="144" t="s">
        <v>381</v>
      </c>
    </row>
    <row r="294" spans="2:65" s="1" customFormat="1" ht="12">
      <c r="B294" s="32"/>
      <c r="D294" s="146" t="s">
        <v>139</v>
      </c>
      <c r="F294" s="147" t="s">
        <v>380</v>
      </c>
      <c r="I294" s="148"/>
      <c r="L294" s="32"/>
      <c r="M294" s="149"/>
      <c r="T294" s="56"/>
      <c r="AT294" s="17" t="s">
        <v>139</v>
      </c>
      <c r="AU294" s="17" t="s">
        <v>83</v>
      </c>
    </row>
    <row r="295" spans="2:65" s="12" customFormat="1" ht="12">
      <c r="B295" s="150"/>
      <c r="D295" s="146" t="s">
        <v>141</v>
      </c>
      <c r="F295" s="152" t="s">
        <v>382</v>
      </c>
      <c r="H295" s="153">
        <v>40.03</v>
      </c>
      <c r="I295" s="154"/>
      <c r="L295" s="150"/>
      <c r="M295" s="155"/>
      <c r="T295" s="156"/>
      <c r="AT295" s="151" t="s">
        <v>141</v>
      </c>
      <c r="AU295" s="151" t="s">
        <v>83</v>
      </c>
      <c r="AV295" s="12" t="s">
        <v>83</v>
      </c>
      <c r="AW295" s="12" t="s">
        <v>4</v>
      </c>
      <c r="AX295" s="12" t="s">
        <v>81</v>
      </c>
      <c r="AY295" s="151" t="s">
        <v>130</v>
      </c>
    </row>
    <row r="296" spans="2:65" s="1" customFormat="1" ht="16.5" customHeight="1">
      <c r="B296" s="32"/>
      <c r="C296" s="133" t="s">
        <v>383</v>
      </c>
      <c r="D296" s="133" t="s">
        <v>132</v>
      </c>
      <c r="E296" s="134" t="s">
        <v>384</v>
      </c>
      <c r="F296" s="135" t="s">
        <v>385</v>
      </c>
      <c r="G296" s="136" t="s">
        <v>386</v>
      </c>
      <c r="H296" s="137">
        <v>18.239999999999998</v>
      </c>
      <c r="I296" s="138"/>
      <c r="J296" s="139">
        <f>ROUND(I296*H296,2)</f>
        <v>0</v>
      </c>
      <c r="K296" s="135" t="s">
        <v>136</v>
      </c>
      <c r="L296" s="32"/>
      <c r="M296" s="140" t="s">
        <v>1</v>
      </c>
      <c r="N296" s="141" t="s">
        <v>39</v>
      </c>
      <c r="P296" s="142">
        <f>O296*H296</f>
        <v>0</v>
      </c>
      <c r="Q296" s="142">
        <v>6.9999999999999994E-5</v>
      </c>
      <c r="R296" s="142">
        <f>Q296*H296</f>
        <v>1.2767999999999998E-3</v>
      </c>
      <c r="S296" s="142">
        <v>0</v>
      </c>
      <c r="T296" s="143">
        <f>S296*H296</f>
        <v>0</v>
      </c>
      <c r="AR296" s="144" t="s">
        <v>236</v>
      </c>
      <c r="AT296" s="144" t="s">
        <v>132</v>
      </c>
      <c r="AU296" s="144" t="s">
        <v>83</v>
      </c>
      <c r="AY296" s="17" t="s">
        <v>130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81</v>
      </c>
      <c r="BK296" s="145">
        <f>ROUND(I296*H296,2)</f>
        <v>0</v>
      </c>
      <c r="BL296" s="17" t="s">
        <v>236</v>
      </c>
      <c r="BM296" s="144" t="s">
        <v>387</v>
      </c>
    </row>
    <row r="297" spans="2:65" s="1" customFormat="1" ht="12">
      <c r="B297" s="32"/>
      <c r="D297" s="146" t="s">
        <v>139</v>
      </c>
      <c r="F297" s="147" t="s">
        <v>388</v>
      </c>
      <c r="I297" s="148"/>
      <c r="L297" s="32"/>
      <c r="M297" s="149"/>
      <c r="T297" s="56"/>
      <c r="AT297" s="17" t="s">
        <v>139</v>
      </c>
      <c r="AU297" s="17" t="s">
        <v>83</v>
      </c>
    </row>
    <row r="298" spans="2:65" s="14" customFormat="1" ht="12">
      <c r="B298" s="175"/>
      <c r="D298" s="146" t="s">
        <v>141</v>
      </c>
      <c r="E298" s="176" t="s">
        <v>1</v>
      </c>
      <c r="F298" s="177" t="s">
        <v>212</v>
      </c>
      <c r="H298" s="176" t="s">
        <v>1</v>
      </c>
      <c r="I298" s="178"/>
      <c r="L298" s="175"/>
      <c r="M298" s="179"/>
      <c r="T298" s="180"/>
      <c r="AT298" s="176" t="s">
        <v>141</v>
      </c>
      <c r="AU298" s="176" t="s">
        <v>83</v>
      </c>
      <c r="AV298" s="14" t="s">
        <v>81</v>
      </c>
      <c r="AW298" s="14" t="s">
        <v>30</v>
      </c>
      <c r="AX298" s="14" t="s">
        <v>74</v>
      </c>
      <c r="AY298" s="176" t="s">
        <v>130</v>
      </c>
    </row>
    <row r="299" spans="2:65" s="12" customFormat="1" ht="12">
      <c r="B299" s="150"/>
      <c r="D299" s="146" t="s">
        <v>141</v>
      </c>
      <c r="E299" s="151" t="s">
        <v>1</v>
      </c>
      <c r="F299" s="152" t="s">
        <v>389</v>
      </c>
      <c r="H299" s="153">
        <v>4.84</v>
      </c>
      <c r="I299" s="154"/>
      <c r="L299" s="150"/>
      <c r="M299" s="155"/>
      <c r="T299" s="156"/>
      <c r="AT299" s="151" t="s">
        <v>141</v>
      </c>
      <c r="AU299" s="151" t="s">
        <v>83</v>
      </c>
      <c r="AV299" s="12" t="s">
        <v>83</v>
      </c>
      <c r="AW299" s="12" t="s">
        <v>30</v>
      </c>
      <c r="AX299" s="12" t="s">
        <v>74</v>
      </c>
      <c r="AY299" s="151" t="s">
        <v>130</v>
      </c>
    </row>
    <row r="300" spans="2:65" s="15" customFormat="1" ht="12">
      <c r="B300" s="181"/>
      <c r="D300" s="146" t="s">
        <v>141</v>
      </c>
      <c r="E300" s="182" t="s">
        <v>1</v>
      </c>
      <c r="F300" s="183" t="s">
        <v>211</v>
      </c>
      <c r="H300" s="184">
        <v>4.84</v>
      </c>
      <c r="I300" s="185"/>
      <c r="L300" s="181"/>
      <c r="M300" s="186"/>
      <c r="T300" s="187"/>
      <c r="AT300" s="182" t="s">
        <v>141</v>
      </c>
      <c r="AU300" s="182" t="s">
        <v>83</v>
      </c>
      <c r="AV300" s="15" t="s">
        <v>151</v>
      </c>
      <c r="AW300" s="15" t="s">
        <v>30</v>
      </c>
      <c r="AX300" s="15" t="s">
        <v>74</v>
      </c>
      <c r="AY300" s="182" t="s">
        <v>130</v>
      </c>
    </row>
    <row r="301" spans="2:65" s="12" customFormat="1" ht="12">
      <c r="B301" s="150"/>
      <c r="D301" s="146" t="s">
        <v>141</v>
      </c>
      <c r="E301" s="151" t="s">
        <v>1</v>
      </c>
      <c r="F301" s="152" t="s">
        <v>390</v>
      </c>
      <c r="H301" s="153">
        <v>13.4</v>
      </c>
      <c r="I301" s="154"/>
      <c r="L301" s="150"/>
      <c r="M301" s="155"/>
      <c r="T301" s="156"/>
      <c r="AT301" s="151" t="s">
        <v>141</v>
      </c>
      <c r="AU301" s="151" t="s">
        <v>83</v>
      </c>
      <c r="AV301" s="12" t="s">
        <v>83</v>
      </c>
      <c r="AW301" s="12" t="s">
        <v>30</v>
      </c>
      <c r="AX301" s="12" t="s">
        <v>74</v>
      </c>
      <c r="AY301" s="151" t="s">
        <v>130</v>
      </c>
    </row>
    <row r="302" spans="2:65" s="15" customFormat="1" ht="12">
      <c r="B302" s="181"/>
      <c r="D302" s="146" t="s">
        <v>141</v>
      </c>
      <c r="E302" s="182" t="s">
        <v>1</v>
      </c>
      <c r="F302" s="183" t="s">
        <v>211</v>
      </c>
      <c r="H302" s="184">
        <v>13.4</v>
      </c>
      <c r="I302" s="185"/>
      <c r="L302" s="181"/>
      <c r="M302" s="186"/>
      <c r="T302" s="187"/>
      <c r="AT302" s="182" t="s">
        <v>141</v>
      </c>
      <c r="AU302" s="182" t="s">
        <v>83</v>
      </c>
      <c r="AV302" s="15" t="s">
        <v>151</v>
      </c>
      <c r="AW302" s="15" t="s">
        <v>30</v>
      </c>
      <c r="AX302" s="15" t="s">
        <v>74</v>
      </c>
      <c r="AY302" s="182" t="s">
        <v>130</v>
      </c>
    </row>
    <row r="303" spans="2:65" s="13" customFormat="1" ht="12">
      <c r="B303" s="157"/>
      <c r="D303" s="146" t="s">
        <v>141</v>
      </c>
      <c r="E303" s="158" t="s">
        <v>1</v>
      </c>
      <c r="F303" s="159" t="s">
        <v>143</v>
      </c>
      <c r="H303" s="160">
        <v>18.239999999999998</v>
      </c>
      <c r="I303" s="161"/>
      <c r="L303" s="157"/>
      <c r="M303" s="162"/>
      <c r="T303" s="163"/>
      <c r="AT303" s="158" t="s">
        <v>141</v>
      </c>
      <c r="AU303" s="158" t="s">
        <v>83</v>
      </c>
      <c r="AV303" s="13" t="s">
        <v>137</v>
      </c>
      <c r="AW303" s="13" t="s">
        <v>30</v>
      </c>
      <c r="AX303" s="13" t="s">
        <v>81</v>
      </c>
      <c r="AY303" s="158" t="s">
        <v>130</v>
      </c>
    </row>
    <row r="304" spans="2:65" s="1" customFormat="1" ht="16.5" customHeight="1">
      <c r="B304" s="32"/>
      <c r="C304" s="164" t="s">
        <v>391</v>
      </c>
      <c r="D304" s="164" t="s">
        <v>176</v>
      </c>
      <c r="E304" s="166" t="s">
        <v>392</v>
      </c>
      <c r="F304" s="167" t="s">
        <v>393</v>
      </c>
      <c r="G304" s="168" t="s">
        <v>164</v>
      </c>
      <c r="H304" s="169">
        <v>6.0000000000000001E-3</v>
      </c>
      <c r="I304" s="170"/>
      <c r="J304" s="171">
        <f>ROUND(I304*H304,2)</f>
        <v>0</v>
      </c>
      <c r="K304" s="167" t="s">
        <v>136</v>
      </c>
      <c r="L304" s="172"/>
      <c r="M304" s="173" t="s">
        <v>1</v>
      </c>
      <c r="N304" s="174" t="s">
        <v>39</v>
      </c>
      <c r="P304" s="142">
        <f>O304*H304</f>
        <v>0</v>
      </c>
      <c r="Q304" s="142">
        <v>1</v>
      </c>
      <c r="R304" s="142">
        <f>Q304*H304</f>
        <v>6.0000000000000001E-3</v>
      </c>
      <c r="S304" s="142">
        <v>0</v>
      </c>
      <c r="T304" s="143">
        <f>S304*H304</f>
        <v>0</v>
      </c>
      <c r="AR304" s="144" t="s">
        <v>291</v>
      </c>
      <c r="AT304" s="144" t="s">
        <v>176</v>
      </c>
      <c r="AU304" s="144" t="s">
        <v>83</v>
      </c>
      <c r="AY304" s="17" t="s">
        <v>130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81</v>
      </c>
      <c r="BK304" s="145">
        <f>ROUND(I304*H304,2)</f>
        <v>0</v>
      </c>
      <c r="BL304" s="17" t="s">
        <v>236</v>
      </c>
      <c r="BM304" s="144" t="s">
        <v>394</v>
      </c>
    </row>
    <row r="305" spans="2:65" s="1" customFormat="1" ht="12">
      <c r="B305" s="32"/>
      <c r="D305" s="146" t="s">
        <v>139</v>
      </c>
      <c r="F305" s="147" t="s">
        <v>393</v>
      </c>
      <c r="I305" s="148"/>
      <c r="L305" s="32"/>
      <c r="M305" s="149"/>
      <c r="T305" s="56"/>
      <c r="AT305" s="17" t="s">
        <v>139</v>
      </c>
      <c r="AU305" s="17" t="s">
        <v>83</v>
      </c>
    </row>
    <row r="306" spans="2:65" s="14" customFormat="1" ht="12">
      <c r="B306" s="175"/>
      <c r="D306" s="146" t="s">
        <v>141</v>
      </c>
      <c r="E306" s="176" t="s">
        <v>1</v>
      </c>
      <c r="F306" s="177" t="s">
        <v>212</v>
      </c>
      <c r="H306" s="176" t="s">
        <v>1</v>
      </c>
      <c r="I306" s="178"/>
      <c r="L306" s="175"/>
      <c r="M306" s="179"/>
      <c r="T306" s="180"/>
      <c r="AT306" s="176" t="s">
        <v>141</v>
      </c>
      <c r="AU306" s="176" t="s">
        <v>83</v>
      </c>
      <c r="AV306" s="14" t="s">
        <v>81</v>
      </c>
      <c r="AW306" s="14" t="s">
        <v>30</v>
      </c>
      <c r="AX306" s="14" t="s">
        <v>74</v>
      </c>
      <c r="AY306" s="176" t="s">
        <v>130</v>
      </c>
    </row>
    <row r="307" spans="2:65" s="12" customFormat="1" ht="12">
      <c r="B307" s="150"/>
      <c r="D307" s="146" t="s">
        <v>141</v>
      </c>
      <c r="E307" s="151" t="s">
        <v>1</v>
      </c>
      <c r="F307" s="152" t="s">
        <v>395</v>
      </c>
      <c r="H307" s="153">
        <v>5.0000000000000001E-3</v>
      </c>
      <c r="I307" s="154"/>
      <c r="L307" s="150"/>
      <c r="M307" s="155"/>
      <c r="T307" s="156"/>
      <c r="AT307" s="151" t="s">
        <v>141</v>
      </c>
      <c r="AU307" s="151" t="s">
        <v>83</v>
      </c>
      <c r="AV307" s="12" t="s">
        <v>83</v>
      </c>
      <c r="AW307" s="12" t="s">
        <v>30</v>
      </c>
      <c r="AX307" s="12" t="s">
        <v>74</v>
      </c>
      <c r="AY307" s="151" t="s">
        <v>130</v>
      </c>
    </row>
    <row r="308" spans="2:65" s="13" customFormat="1" ht="12">
      <c r="B308" s="157"/>
      <c r="D308" s="146" t="s">
        <v>141</v>
      </c>
      <c r="E308" s="158" t="s">
        <v>1</v>
      </c>
      <c r="F308" s="159" t="s">
        <v>143</v>
      </c>
      <c r="H308" s="160">
        <v>5.0000000000000001E-3</v>
      </c>
      <c r="I308" s="161"/>
      <c r="L308" s="157"/>
      <c r="M308" s="162"/>
      <c r="T308" s="163"/>
      <c r="AT308" s="158" t="s">
        <v>141</v>
      </c>
      <c r="AU308" s="158" t="s">
        <v>83</v>
      </c>
      <c r="AV308" s="13" t="s">
        <v>137</v>
      </c>
      <c r="AW308" s="13" t="s">
        <v>30</v>
      </c>
      <c r="AX308" s="13" t="s">
        <v>81</v>
      </c>
      <c r="AY308" s="158" t="s">
        <v>130</v>
      </c>
    </row>
    <row r="309" spans="2:65" s="12" customFormat="1" ht="12">
      <c r="B309" s="150"/>
      <c r="D309" s="146" t="s">
        <v>141</v>
      </c>
      <c r="F309" s="152" t="s">
        <v>396</v>
      </c>
      <c r="H309" s="153">
        <v>6.0000000000000001E-3</v>
      </c>
      <c r="I309" s="154"/>
      <c r="L309" s="150"/>
      <c r="M309" s="155"/>
      <c r="T309" s="156"/>
      <c r="AT309" s="151" t="s">
        <v>141</v>
      </c>
      <c r="AU309" s="151" t="s">
        <v>83</v>
      </c>
      <c r="AV309" s="12" t="s">
        <v>83</v>
      </c>
      <c r="AW309" s="12" t="s">
        <v>4</v>
      </c>
      <c r="AX309" s="12" t="s">
        <v>81</v>
      </c>
      <c r="AY309" s="151" t="s">
        <v>130</v>
      </c>
    </row>
    <row r="310" spans="2:65" s="1" customFormat="1" ht="16.5" customHeight="1">
      <c r="B310" s="32"/>
      <c r="C310" s="164" t="s">
        <v>397</v>
      </c>
      <c r="D310" s="164" t="s">
        <v>176</v>
      </c>
      <c r="E310" s="166" t="s">
        <v>398</v>
      </c>
      <c r="F310" s="167" t="s">
        <v>399</v>
      </c>
      <c r="G310" s="168" t="s">
        <v>164</v>
      </c>
      <c r="H310" s="169">
        <v>1.2999999999999999E-2</v>
      </c>
      <c r="I310" s="170"/>
      <c r="J310" s="171">
        <f>ROUND(I310*H310,2)</f>
        <v>0</v>
      </c>
      <c r="K310" s="167" t="s">
        <v>136</v>
      </c>
      <c r="L310" s="172"/>
      <c r="M310" s="173" t="s">
        <v>1</v>
      </c>
      <c r="N310" s="174" t="s">
        <v>39</v>
      </c>
      <c r="P310" s="142">
        <f>O310*H310</f>
        <v>0</v>
      </c>
      <c r="Q310" s="142">
        <v>1</v>
      </c>
      <c r="R310" s="142">
        <f>Q310*H310</f>
        <v>1.2999999999999999E-2</v>
      </c>
      <c r="S310" s="142">
        <v>0</v>
      </c>
      <c r="T310" s="143">
        <f>S310*H310</f>
        <v>0</v>
      </c>
      <c r="AR310" s="144" t="s">
        <v>291</v>
      </c>
      <c r="AT310" s="144" t="s">
        <v>176</v>
      </c>
      <c r="AU310" s="144" t="s">
        <v>83</v>
      </c>
      <c r="AY310" s="17" t="s">
        <v>130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81</v>
      </c>
      <c r="BK310" s="145">
        <f>ROUND(I310*H310,2)</f>
        <v>0</v>
      </c>
      <c r="BL310" s="17" t="s">
        <v>236</v>
      </c>
      <c r="BM310" s="144" t="s">
        <v>400</v>
      </c>
    </row>
    <row r="311" spans="2:65" s="1" customFormat="1" ht="12">
      <c r="B311" s="32"/>
      <c r="D311" s="146" t="s">
        <v>139</v>
      </c>
      <c r="F311" s="147" t="s">
        <v>399</v>
      </c>
      <c r="I311" s="148"/>
      <c r="L311" s="32"/>
      <c r="M311" s="149"/>
      <c r="T311" s="56"/>
      <c r="AT311" s="17" t="s">
        <v>139</v>
      </c>
      <c r="AU311" s="17" t="s">
        <v>83</v>
      </c>
    </row>
    <row r="312" spans="2:65" s="14" customFormat="1" ht="12">
      <c r="B312" s="175"/>
      <c r="D312" s="146" t="s">
        <v>141</v>
      </c>
      <c r="E312" s="176" t="s">
        <v>1</v>
      </c>
      <c r="F312" s="177" t="s">
        <v>212</v>
      </c>
      <c r="H312" s="176" t="s">
        <v>1</v>
      </c>
      <c r="I312" s="178"/>
      <c r="L312" s="175"/>
      <c r="M312" s="179"/>
      <c r="T312" s="180"/>
      <c r="AT312" s="176" t="s">
        <v>141</v>
      </c>
      <c r="AU312" s="176" t="s">
        <v>83</v>
      </c>
      <c r="AV312" s="14" t="s">
        <v>81</v>
      </c>
      <c r="AW312" s="14" t="s">
        <v>30</v>
      </c>
      <c r="AX312" s="14" t="s">
        <v>74</v>
      </c>
      <c r="AY312" s="176" t="s">
        <v>130</v>
      </c>
    </row>
    <row r="313" spans="2:65" s="12" customFormat="1" ht="12">
      <c r="B313" s="150"/>
      <c r="D313" s="146" t="s">
        <v>141</v>
      </c>
      <c r="E313" s="151" t="s">
        <v>1</v>
      </c>
      <c r="F313" s="152" t="s">
        <v>401</v>
      </c>
      <c r="H313" s="153">
        <v>1.2999999999999999E-2</v>
      </c>
      <c r="I313" s="154"/>
      <c r="L313" s="150"/>
      <c r="M313" s="155"/>
      <c r="T313" s="156"/>
      <c r="AT313" s="151" t="s">
        <v>141</v>
      </c>
      <c r="AU313" s="151" t="s">
        <v>83</v>
      </c>
      <c r="AV313" s="12" t="s">
        <v>83</v>
      </c>
      <c r="AW313" s="12" t="s">
        <v>30</v>
      </c>
      <c r="AX313" s="12" t="s">
        <v>74</v>
      </c>
      <c r="AY313" s="151" t="s">
        <v>130</v>
      </c>
    </row>
    <row r="314" spans="2:65" s="13" customFormat="1" ht="12">
      <c r="B314" s="157"/>
      <c r="D314" s="146" t="s">
        <v>141</v>
      </c>
      <c r="E314" s="158" t="s">
        <v>1</v>
      </c>
      <c r="F314" s="159" t="s">
        <v>143</v>
      </c>
      <c r="H314" s="160">
        <v>1.2999999999999999E-2</v>
      </c>
      <c r="I314" s="161"/>
      <c r="L314" s="157"/>
      <c r="M314" s="162"/>
      <c r="T314" s="163"/>
      <c r="AT314" s="158" t="s">
        <v>141</v>
      </c>
      <c r="AU314" s="158" t="s">
        <v>83</v>
      </c>
      <c r="AV314" s="13" t="s">
        <v>137</v>
      </c>
      <c r="AW314" s="13" t="s">
        <v>30</v>
      </c>
      <c r="AX314" s="13" t="s">
        <v>81</v>
      </c>
      <c r="AY314" s="158" t="s">
        <v>130</v>
      </c>
    </row>
    <row r="315" spans="2:65" s="1" customFormat="1" ht="16.5" customHeight="1">
      <c r="B315" s="32"/>
      <c r="C315" s="133" t="s">
        <v>402</v>
      </c>
      <c r="D315" s="133" t="s">
        <v>132</v>
      </c>
      <c r="E315" s="134" t="s">
        <v>403</v>
      </c>
      <c r="F315" s="135" t="s">
        <v>404</v>
      </c>
      <c r="G315" s="136" t="s">
        <v>386</v>
      </c>
      <c r="H315" s="137">
        <v>2498.1680000000001</v>
      </c>
      <c r="I315" s="138"/>
      <c r="J315" s="139">
        <f>ROUND(I315*H315,2)</f>
        <v>0</v>
      </c>
      <c r="K315" s="135" t="s">
        <v>136</v>
      </c>
      <c r="L315" s="32"/>
      <c r="M315" s="140" t="s">
        <v>1</v>
      </c>
      <c r="N315" s="141" t="s">
        <v>39</v>
      </c>
      <c r="P315" s="142">
        <f>O315*H315</f>
        <v>0</v>
      </c>
      <c r="Q315" s="142">
        <v>6.0000000000000002E-5</v>
      </c>
      <c r="R315" s="142">
        <f>Q315*H315</f>
        <v>0.14989008000000001</v>
      </c>
      <c r="S315" s="142">
        <v>0</v>
      </c>
      <c r="T315" s="143">
        <f>S315*H315</f>
        <v>0</v>
      </c>
      <c r="AR315" s="144" t="s">
        <v>236</v>
      </c>
      <c r="AT315" s="144" t="s">
        <v>132</v>
      </c>
      <c r="AU315" s="144" t="s">
        <v>83</v>
      </c>
      <c r="AY315" s="17" t="s">
        <v>130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81</v>
      </c>
      <c r="BK315" s="145">
        <f>ROUND(I315*H315,2)</f>
        <v>0</v>
      </c>
      <c r="BL315" s="17" t="s">
        <v>236</v>
      </c>
      <c r="BM315" s="144" t="s">
        <v>405</v>
      </c>
    </row>
    <row r="316" spans="2:65" s="1" customFormat="1" ht="12">
      <c r="B316" s="32"/>
      <c r="D316" s="146" t="s">
        <v>139</v>
      </c>
      <c r="F316" s="147" t="s">
        <v>406</v>
      </c>
      <c r="I316" s="148"/>
      <c r="L316" s="32"/>
      <c r="M316" s="149"/>
      <c r="T316" s="56"/>
      <c r="AT316" s="17" t="s">
        <v>139</v>
      </c>
      <c r="AU316" s="17" t="s">
        <v>83</v>
      </c>
    </row>
    <row r="317" spans="2:65" s="1" customFormat="1" ht="24">
      <c r="B317" s="32"/>
      <c r="D317" s="146" t="s">
        <v>226</v>
      </c>
      <c r="F317" s="188" t="s">
        <v>407</v>
      </c>
      <c r="I317" s="148"/>
      <c r="L317" s="32"/>
      <c r="M317" s="149"/>
      <c r="T317" s="56"/>
      <c r="AT317" s="17" t="s">
        <v>226</v>
      </c>
      <c r="AU317" s="17" t="s">
        <v>83</v>
      </c>
    </row>
    <row r="318" spans="2:65" s="14" customFormat="1" ht="12">
      <c r="B318" s="175"/>
      <c r="D318" s="146" t="s">
        <v>141</v>
      </c>
      <c r="E318" s="176" t="s">
        <v>1</v>
      </c>
      <c r="F318" s="177" t="s">
        <v>408</v>
      </c>
      <c r="H318" s="176" t="s">
        <v>1</v>
      </c>
      <c r="I318" s="178"/>
      <c r="L318" s="175"/>
      <c r="M318" s="179"/>
      <c r="T318" s="180"/>
      <c r="AT318" s="176" t="s">
        <v>141</v>
      </c>
      <c r="AU318" s="176" t="s">
        <v>83</v>
      </c>
      <c r="AV318" s="14" t="s">
        <v>81</v>
      </c>
      <c r="AW318" s="14" t="s">
        <v>30</v>
      </c>
      <c r="AX318" s="14" t="s">
        <v>74</v>
      </c>
      <c r="AY318" s="176" t="s">
        <v>130</v>
      </c>
    </row>
    <row r="319" spans="2:65" s="12" customFormat="1" ht="12">
      <c r="B319" s="150"/>
      <c r="D319" s="146" t="s">
        <v>141</v>
      </c>
      <c r="E319" s="151" t="s">
        <v>1</v>
      </c>
      <c r="F319" s="152" t="s">
        <v>409</v>
      </c>
      <c r="H319" s="153">
        <v>103.68</v>
      </c>
      <c r="I319" s="154"/>
      <c r="L319" s="150"/>
      <c r="M319" s="155"/>
      <c r="T319" s="156"/>
      <c r="AT319" s="151" t="s">
        <v>141</v>
      </c>
      <c r="AU319" s="151" t="s">
        <v>83</v>
      </c>
      <c r="AV319" s="12" t="s">
        <v>83</v>
      </c>
      <c r="AW319" s="12" t="s">
        <v>30</v>
      </c>
      <c r="AX319" s="12" t="s">
        <v>74</v>
      </c>
      <c r="AY319" s="151" t="s">
        <v>130</v>
      </c>
    </row>
    <row r="320" spans="2:65" s="15" customFormat="1" ht="12">
      <c r="B320" s="181"/>
      <c r="D320" s="146" t="s">
        <v>141</v>
      </c>
      <c r="E320" s="182" t="s">
        <v>1</v>
      </c>
      <c r="F320" s="183" t="s">
        <v>211</v>
      </c>
      <c r="H320" s="184">
        <v>103.68</v>
      </c>
      <c r="I320" s="185"/>
      <c r="L320" s="181"/>
      <c r="M320" s="186"/>
      <c r="T320" s="187"/>
      <c r="AT320" s="182" t="s">
        <v>141</v>
      </c>
      <c r="AU320" s="182" t="s">
        <v>83</v>
      </c>
      <c r="AV320" s="15" t="s">
        <v>151</v>
      </c>
      <c r="AW320" s="15" t="s">
        <v>30</v>
      </c>
      <c r="AX320" s="15" t="s">
        <v>74</v>
      </c>
      <c r="AY320" s="182" t="s">
        <v>130</v>
      </c>
    </row>
    <row r="321" spans="2:51" s="12" customFormat="1" ht="12">
      <c r="B321" s="150"/>
      <c r="D321" s="146" t="s">
        <v>141</v>
      </c>
      <c r="E321" s="151" t="s">
        <v>1</v>
      </c>
      <c r="F321" s="152" t="s">
        <v>410</v>
      </c>
      <c r="H321" s="153">
        <v>4.5220000000000002</v>
      </c>
      <c r="I321" s="154"/>
      <c r="L321" s="150"/>
      <c r="M321" s="155"/>
      <c r="T321" s="156"/>
      <c r="AT321" s="151" t="s">
        <v>141</v>
      </c>
      <c r="AU321" s="151" t="s">
        <v>83</v>
      </c>
      <c r="AV321" s="12" t="s">
        <v>83</v>
      </c>
      <c r="AW321" s="12" t="s">
        <v>30</v>
      </c>
      <c r="AX321" s="12" t="s">
        <v>74</v>
      </c>
      <c r="AY321" s="151" t="s">
        <v>130</v>
      </c>
    </row>
    <row r="322" spans="2:51" s="12" customFormat="1" ht="12">
      <c r="B322" s="150"/>
      <c r="D322" s="146" t="s">
        <v>141</v>
      </c>
      <c r="E322" s="151" t="s">
        <v>1</v>
      </c>
      <c r="F322" s="152" t="s">
        <v>411</v>
      </c>
      <c r="H322" s="153">
        <v>9.3450000000000006</v>
      </c>
      <c r="I322" s="154"/>
      <c r="L322" s="150"/>
      <c r="M322" s="155"/>
      <c r="T322" s="156"/>
      <c r="AT322" s="151" t="s">
        <v>141</v>
      </c>
      <c r="AU322" s="151" t="s">
        <v>83</v>
      </c>
      <c r="AV322" s="12" t="s">
        <v>83</v>
      </c>
      <c r="AW322" s="12" t="s">
        <v>30</v>
      </c>
      <c r="AX322" s="12" t="s">
        <v>74</v>
      </c>
      <c r="AY322" s="151" t="s">
        <v>130</v>
      </c>
    </row>
    <row r="323" spans="2:51" s="12" customFormat="1" ht="12">
      <c r="B323" s="150"/>
      <c r="D323" s="146" t="s">
        <v>141</v>
      </c>
      <c r="E323" s="151" t="s">
        <v>1</v>
      </c>
      <c r="F323" s="152" t="s">
        <v>412</v>
      </c>
      <c r="H323" s="153">
        <v>28.937999999999999</v>
      </c>
      <c r="I323" s="154"/>
      <c r="L323" s="150"/>
      <c r="M323" s="155"/>
      <c r="T323" s="156"/>
      <c r="AT323" s="151" t="s">
        <v>141</v>
      </c>
      <c r="AU323" s="151" t="s">
        <v>83</v>
      </c>
      <c r="AV323" s="12" t="s">
        <v>83</v>
      </c>
      <c r="AW323" s="12" t="s">
        <v>30</v>
      </c>
      <c r="AX323" s="12" t="s">
        <v>74</v>
      </c>
      <c r="AY323" s="151" t="s">
        <v>130</v>
      </c>
    </row>
    <row r="324" spans="2:51" s="12" customFormat="1" ht="12">
      <c r="B324" s="150"/>
      <c r="D324" s="146" t="s">
        <v>141</v>
      </c>
      <c r="E324" s="151" t="s">
        <v>1</v>
      </c>
      <c r="F324" s="152" t="s">
        <v>413</v>
      </c>
      <c r="H324" s="153">
        <v>14.444000000000001</v>
      </c>
      <c r="I324" s="154"/>
      <c r="L324" s="150"/>
      <c r="M324" s="155"/>
      <c r="T324" s="156"/>
      <c r="AT324" s="151" t="s">
        <v>141</v>
      </c>
      <c r="AU324" s="151" t="s">
        <v>83</v>
      </c>
      <c r="AV324" s="12" t="s">
        <v>83</v>
      </c>
      <c r="AW324" s="12" t="s">
        <v>30</v>
      </c>
      <c r="AX324" s="12" t="s">
        <v>74</v>
      </c>
      <c r="AY324" s="151" t="s">
        <v>130</v>
      </c>
    </row>
    <row r="325" spans="2:51" s="15" customFormat="1" ht="12">
      <c r="B325" s="181"/>
      <c r="D325" s="146" t="s">
        <v>141</v>
      </c>
      <c r="E325" s="182" t="s">
        <v>1</v>
      </c>
      <c r="F325" s="183" t="s">
        <v>211</v>
      </c>
      <c r="H325" s="184">
        <v>57.249000000000002</v>
      </c>
      <c r="I325" s="185"/>
      <c r="L325" s="181"/>
      <c r="M325" s="186"/>
      <c r="T325" s="187"/>
      <c r="AT325" s="182" t="s">
        <v>141</v>
      </c>
      <c r="AU325" s="182" t="s">
        <v>83</v>
      </c>
      <c r="AV325" s="15" t="s">
        <v>151</v>
      </c>
      <c r="AW325" s="15" t="s">
        <v>30</v>
      </c>
      <c r="AX325" s="15" t="s">
        <v>74</v>
      </c>
      <c r="AY325" s="182" t="s">
        <v>130</v>
      </c>
    </row>
    <row r="326" spans="2:51" s="12" customFormat="1" ht="12">
      <c r="B326" s="150"/>
      <c r="D326" s="146" t="s">
        <v>141</v>
      </c>
      <c r="E326" s="151" t="s">
        <v>1</v>
      </c>
      <c r="F326" s="152" t="s">
        <v>414</v>
      </c>
      <c r="H326" s="153">
        <v>222.2</v>
      </c>
      <c r="I326" s="154"/>
      <c r="L326" s="150"/>
      <c r="M326" s="155"/>
      <c r="T326" s="156"/>
      <c r="AT326" s="151" t="s">
        <v>141</v>
      </c>
      <c r="AU326" s="151" t="s">
        <v>83</v>
      </c>
      <c r="AV326" s="12" t="s">
        <v>83</v>
      </c>
      <c r="AW326" s="12" t="s">
        <v>30</v>
      </c>
      <c r="AX326" s="12" t="s">
        <v>74</v>
      </c>
      <c r="AY326" s="151" t="s">
        <v>130</v>
      </c>
    </row>
    <row r="327" spans="2:51" s="15" customFormat="1" ht="12">
      <c r="B327" s="181"/>
      <c r="D327" s="146" t="s">
        <v>141</v>
      </c>
      <c r="E327" s="182" t="s">
        <v>1</v>
      </c>
      <c r="F327" s="183" t="s">
        <v>211</v>
      </c>
      <c r="H327" s="184">
        <v>222.2</v>
      </c>
      <c r="I327" s="185"/>
      <c r="L327" s="181"/>
      <c r="M327" s="186"/>
      <c r="T327" s="187"/>
      <c r="AT327" s="182" t="s">
        <v>141</v>
      </c>
      <c r="AU327" s="182" t="s">
        <v>83</v>
      </c>
      <c r="AV327" s="15" t="s">
        <v>151</v>
      </c>
      <c r="AW327" s="15" t="s">
        <v>30</v>
      </c>
      <c r="AX327" s="15" t="s">
        <v>74</v>
      </c>
      <c r="AY327" s="182" t="s">
        <v>130</v>
      </c>
    </row>
    <row r="328" spans="2:51" s="12" customFormat="1" ht="24">
      <c r="B328" s="150"/>
      <c r="D328" s="146" t="s">
        <v>141</v>
      </c>
      <c r="E328" s="151" t="s">
        <v>1</v>
      </c>
      <c r="F328" s="152" t="s">
        <v>415</v>
      </c>
      <c r="H328" s="153">
        <v>5.0190000000000001</v>
      </c>
      <c r="I328" s="154"/>
      <c r="L328" s="150"/>
      <c r="M328" s="155"/>
      <c r="T328" s="156"/>
      <c r="AT328" s="151" t="s">
        <v>141</v>
      </c>
      <c r="AU328" s="151" t="s">
        <v>83</v>
      </c>
      <c r="AV328" s="12" t="s">
        <v>83</v>
      </c>
      <c r="AW328" s="12" t="s">
        <v>30</v>
      </c>
      <c r="AX328" s="12" t="s">
        <v>74</v>
      </c>
      <c r="AY328" s="151" t="s">
        <v>130</v>
      </c>
    </row>
    <row r="329" spans="2:51" s="15" customFormat="1" ht="12">
      <c r="B329" s="181"/>
      <c r="D329" s="146" t="s">
        <v>141</v>
      </c>
      <c r="E329" s="182" t="s">
        <v>1</v>
      </c>
      <c r="F329" s="183" t="s">
        <v>211</v>
      </c>
      <c r="H329" s="184">
        <v>5.0190000000000001</v>
      </c>
      <c r="I329" s="185"/>
      <c r="L329" s="181"/>
      <c r="M329" s="186"/>
      <c r="T329" s="187"/>
      <c r="AT329" s="182" t="s">
        <v>141</v>
      </c>
      <c r="AU329" s="182" t="s">
        <v>83</v>
      </c>
      <c r="AV329" s="15" t="s">
        <v>151</v>
      </c>
      <c r="AW329" s="15" t="s">
        <v>30</v>
      </c>
      <c r="AX329" s="15" t="s">
        <v>74</v>
      </c>
      <c r="AY329" s="182" t="s">
        <v>130</v>
      </c>
    </row>
    <row r="330" spans="2:51" s="12" customFormat="1" ht="12">
      <c r="B330" s="150"/>
      <c r="D330" s="146" t="s">
        <v>141</v>
      </c>
      <c r="E330" s="151" t="s">
        <v>1</v>
      </c>
      <c r="F330" s="152" t="s">
        <v>416</v>
      </c>
      <c r="H330" s="153">
        <v>48.884</v>
      </c>
      <c r="I330" s="154"/>
      <c r="L330" s="150"/>
      <c r="M330" s="155"/>
      <c r="T330" s="156"/>
      <c r="AT330" s="151" t="s">
        <v>141</v>
      </c>
      <c r="AU330" s="151" t="s">
        <v>83</v>
      </c>
      <c r="AV330" s="12" t="s">
        <v>83</v>
      </c>
      <c r="AW330" s="12" t="s">
        <v>30</v>
      </c>
      <c r="AX330" s="12" t="s">
        <v>74</v>
      </c>
      <c r="AY330" s="151" t="s">
        <v>130</v>
      </c>
    </row>
    <row r="331" spans="2:51" s="15" customFormat="1" ht="12">
      <c r="B331" s="181"/>
      <c r="D331" s="146" t="s">
        <v>141</v>
      </c>
      <c r="E331" s="182" t="s">
        <v>1</v>
      </c>
      <c r="F331" s="183" t="s">
        <v>211</v>
      </c>
      <c r="H331" s="184">
        <v>48.884</v>
      </c>
      <c r="I331" s="185"/>
      <c r="L331" s="181"/>
      <c r="M331" s="186"/>
      <c r="T331" s="187"/>
      <c r="AT331" s="182" t="s">
        <v>141</v>
      </c>
      <c r="AU331" s="182" t="s">
        <v>83</v>
      </c>
      <c r="AV331" s="15" t="s">
        <v>151</v>
      </c>
      <c r="AW331" s="15" t="s">
        <v>30</v>
      </c>
      <c r="AX331" s="15" t="s">
        <v>74</v>
      </c>
      <c r="AY331" s="182" t="s">
        <v>130</v>
      </c>
    </row>
    <row r="332" spans="2:51" s="12" customFormat="1" ht="12">
      <c r="B332" s="150"/>
      <c r="D332" s="146" t="s">
        <v>141</v>
      </c>
      <c r="E332" s="151" t="s">
        <v>1</v>
      </c>
      <c r="F332" s="152" t="s">
        <v>417</v>
      </c>
      <c r="H332" s="153">
        <v>67.823999999999998</v>
      </c>
      <c r="I332" s="154"/>
      <c r="L332" s="150"/>
      <c r="M332" s="155"/>
      <c r="T332" s="156"/>
      <c r="AT332" s="151" t="s">
        <v>141</v>
      </c>
      <c r="AU332" s="151" t="s">
        <v>83</v>
      </c>
      <c r="AV332" s="12" t="s">
        <v>83</v>
      </c>
      <c r="AW332" s="12" t="s">
        <v>30</v>
      </c>
      <c r="AX332" s="12" t="s">
        <v>74</v>
      </c>
      <c r="AY332" s="151" t="s">
        <v>130</v>
      </c>
    </row>
    <row r="333" spans="2:51" s="15" customFormat="1" ht="12">
      <c r="B333" s="181"/>
      <c r="D333" s="146" t="s">
        <v>141</v>
      </c>
      <c r="E333" s="182" t="s">
        <v>1</v>
      </c>
      <c r="F333" s="183" t="s">
        <v>211</v>
      </c>
      <c r="H333" s="184">
        <v>67.823999999999998</v>
      </c>
      <c r="I333" s="185"/>
      <c r="L333" s="181"/>
      <c r="M333" s="186"/>
      <c r="T333" s="187"/>
      <c r="AT333" s="182" t="s">
        <v>141</v>
      </c>
      <c r="AU333" s="182" t="s">
        <v>83</v>
      </c>
      <c r="AV333" s="15" t="s">
        <v>151</v>
      </c>
      <c r="AW333" s="15" t="s">
        <v>30</v>
      </c>
      <c r="AX333" s="15" t="s">
        <v>74</v>
      </c>
      <c r="AY333" s="182" t="s">
        <v>130</v>
      </c>
    </row>
    <row r="334" spans="2:51" s="12" customFormat="1" ht="12">
      <c r="B334" s="150"/>
      <c r="D334" s="146" t="s">
        <v>141</v>
      </c>
      <c r="E334" s="151" t="s">
        <v>1</v>
      </c>
      <c r="F334" s="152" t="s">
        <v>418</v>
      </c>
      <c r="H334" s="153">
        <v>85.68</v>
      </c>
      <c r="I334" s="154"/>
      <c r="L334" s="150"/>
      <c r="M334" s="155"/>
      <c r="T334" s="156"/>
      <c r="AT334" s="151" t="s">
        <v>141</v>
      </c>
      <c r="AU334" s="151" t="s">
        <v>83</v>
      </c>
      <c r="AV334" s="12" t="s">
        <v>83</v>
      </c>
      <c r="AW334" s="12" t="s">
        <v>30</v>
      </c>
      <c r="AX334" s="12" t="s">
        <v>74</v>
      </c>
      <c r="AY334" s="151" t="s">
        <v>130</v>
      </c>
    </row>
    <row r="335" spans="2:51" s="15" customFormat="1" ht="12">
      <c r="B335" s="181"/>
      <c r="D335" s="146" t="s">
        <v>141</v>
      </c>
      <c r="E335" s="182" t="s">
        <v>1</v>
      </c>
      <c r="F335" s="183" t="s">
        <v>211</v>
      </c>
      <c r="H335" s="184">
        <v>85.68</v>
      </c>
      <c r="I335" s="185"/>
      <c r="L335" s="181"/>
      <c r="M335" s="186"/>
      <c r="T335" s="187"/>
      <c r="AT335" s="182" t="s">
        <v>141</v>
      </c>
      <c r="AU335" s="182" t="s">
        <v>83</v>
      </c>
      <c r="AV335" s="15" t="s">
        <v>151</v>
      </c>
      <c r="AW335" s="15" t="s">
        <v>30</v>
      </c>
      <c r="AX335" s="15" t="s">
        <v>74</v>
      </c>
      <c r="AY335" s="182" t="s">
        <v>130</v>
      </c>
    </row>
    <row r="336" spans="2:51" s="14" customFormat="1" ht="12">
      <c r="B336" s="175"/>
      <c r="D336" s="146" t="s">
        <v>141</v>
      </c>
      <c r="E336" s="176" t="s">
        <v>1</v>
      </c>
      <c r="F336" s="177" t="s">
        <v>186</v>
      </c>
      <c r="H336" s="176" t="s">
        <v>1</v>
      </c>
      <c r="I336" s="178"/>
      <c r="L336" s="175"/>
      <c r="M336" s="179"/>
      <c r="T336" s="180"/>
      <c r="AT336" s="176" t="s">
        <v>141</v>
      </c>
      <c r="AU336" s="176" t="s">
        <v>83</v>
      </c>
      <c r="AV336" s="14" t="s">
        <v>81</v>
      </c>
      <c r="AW336" s="14" t="s">
        <v>30</v>
      </c>
      <c r="AX336" s="14" t="s">
        <v>74</v>
      </c>
      <c r="AY336" s="176" t="s">
        <v>130</v>
      </c>
    </row>
    <row r="337" spans="2:65" s="12" customFormat="1" ht="12">
      <c r="B337" s="150"/>
      <c r="D337" s="146" t="s">
        <v>141</v>
      </c>
      <c r="E337" s="151" t="s">
        <v>1</v>
      </c>
      <c r="F337" s="152" t="s">
        <v>419</v>
      </c>
      <c r="H337" s="153">
        <v>341.17200000000003</v>
      </c>
      <c r="I337" s="154"/>
      <c r="L337" s="150"/>
      <c r="M337" s="155"/>
      <c r="T337" s="156"/>
      <c r="AT337" s="151" t="s">
        <v>141</v>
      </c>
      <c r="AU337" s="151" t="s">
        <v>83</v>
      </c>
      <c r="AV337" s="12" t="s">
        <v>83</v>
      </c>
      <c r="AW337" s="12" t="s">
        <v>30</v>
      </c>
      <c r="AX337" s="12" t="s">
        <v>74</v>
      </c>
      <c r="AY337" s="151" t="s">
        <v>130</v>
      </c>
    </row>
    <row r="338" spans="2:65" s="15" customFormat="1" ht="12">
      <c r="B338" s="181"/>
      <c r="D338" s="146" t="s">
        <v>141</v>
      </c>
      <c r="E338" s="182" t="s">
        <v>1</v>
      </c>
      <c r="F338" s="183" t="s">
        <v>211</v>
      </c>
      <c r="H338" s="184">
        <v>341.17200000000003</v>
      </c>
      <c r="I338" s="185"/>
      <c r="L338" s="181"/>
      <c r="M338" s="186"/>
      <c r="T338" s="187"/>
      <c r="AT338" s="182" t="s">
        <v>141</v>
      </c>
      <c r="AU338" s="182" t="s">
        <v>83</v>
      </c>
      <c r="AV338" s="15" t="s">
        <v>151</v>
      </c>
      <c r="AW338" s="15" t="s">
        <v>30</v>
      </c>
      <c r="AX338" s="15" t="s">
        <v>74</v>
      </c>
      <c r="AY338" s="182" t="s">
        <v>130</v>
      </c>
    </row>
    <row r="339" spans="2:65" s="12" customFormat="1" ht="12">
      <c r="B339" s="150"/>
      <c r="D339" s="146" t="s">
        <v>141</v>
      </c>
      <c r="E339" s="151" t="s">
        <v>1</v>
      </c>
      <c r="F339" s="152" t="s">
        <v>420</v>
      </c>
      <c r="H339" s="153">
        <v>893.09</v>
      </c>
      <c r="I339" s="154"/>
      <c r="L339" s="150"/>
      <c r="M339" s="155"/>
      <c r="T339" s="156"/>
      <c r="AT339" s="151" t="s">
        <v>141</v>
      </c>
      <c r="AU339" s="151" t="s">
        <v>83</v>
      </c>
      <c r="AV339" s="12" t="s">
        <v>83</v>
      </c>
      <c r="AW339" s="12" t="s">
        <v>30</v>
      </c>
      <c r="AX339" s="12" t="s">
        <v>74</v>
      </c>
      <c r="AY339" s="151" t="s">
        <v>130</v>
      </c>
    </row>
    <row r="340" spans="2:65" s="15" customFormat="1" ht="12">
      <c r="B340" s="181"/>
      <c r="D340" s="146" t="s">
        <v>141</v>
      </c>
      <c r="E340" s="182" t="s">
        <v>1</v>
      </c>
      <c r="F340" s="183" t="s">
        <v>211</v>
      </c>
      <c r="H340" s="184">
        <v>893.09</v>
      </c>
      <c r="I340" s="185"/>
      <c r="L340" s="181"/>
      <c r="M340" s="186"/>
      <c r="T340" s="187"/>
      <c r="AT340" s="182" t="s">
        <v>141</v>
      </c>
      <c r="AU340" s="182" t="s">
        <v>83</v>
      </c>
      <c r="AV340" s="15" t="s">
        <v>151</v>
      </c>
      <c r="AW340" s="15" t="s">
        <v>30</v>
      </c>
      <c r="AX340" s="15" t="s">
        <v>74</v>
      </c>
      <c r="AY340" s="182" t="s">
        <v>130</v>
      </c>
    </row>
    <row r="341" spans="2:65" s="12" customFormat="1" ht="12">
      <c r="B341" s="150"/>
      <c r="D341" s="146" t="s">
        <v>141</v>
      </c>
      <c r="E341" s="151" t="s">
        <v>1</v>
      </c>
      <c r="F341" s="152" t="s">
        <v>421</v>
      </c>
      <c r="H341" s="153">
        <v>489.6</v>
      </c>
      <c r="I341" s="154"/>
      <c r="L341" s="150"/>
      <c r="M341" s="155"/>
      <c r="T341" s="156"/>
      <c r="AT341" s="151" t="s">
        <v>141</v>
      </c>
      <c r="AU341" s="151" t="s">
        <v>83</v>
      </c>
      <c r="AV341" s="12" t="s">
        <v>83</v>
      </c>
      <c r="AW341" s="12" t="s">
        <v>30</v>
      </c>
      <c r="AX341" s="12" t="s">
        <v>74</v>
      </c>
      <c r="AY341" s="151" t="s">
        <v>130</v>
      </c>
    </row>
    <row r="342" spans="2:65" s="15" customFormat="1" ht="12">
      <c r="B342" s="181"/>
      <c r="D342" s="146" t="s">
        <v>141</v>
      </c>
      <c r="E342" s="182" t="s">
        <v>1</v>
      </c>
      <c r="F342" s="183" t="s">
        <v>211</v>
      </c>
      <c r="H342" s="184">
        <v>489.6</v>
      </c>
      <c r="I342" s="185"/>
      <c r="L342" s="181"/>
      <c r="M342" s="186"/>
      <c r="T342" s="187"/>
      <c r="AT342" s="182" t="s">
        <v>141</v>
      </c>
      <c r="AU342" s="182" t="s">
        <v>83</v>
      </c>
      <c r="AV342" s="15" t="s">
        <v>151</v>
      </c>
      <c r="AW342" s="15" t="s">
        <v>30</v>
      </c>
      <c r="AX342" s="15" t="s">
        <v>74</v>
      </c>
      <c r="AY342" s="182" t="s">
        <v>130</v>
      </c>
    </row>
    <row r="343" spans="2:65" s="12" customFormat="1" ht="12">
      <c r="B343" s="150"/>
      <c r="D343" s="146" t="s">
        <v>141</v>
      </c>
      <c r="E343" s="151" t="s">
        <v>1</v>
      </c>
      <c r="F343" s="152" t="s">
        <v>422</v>
      </c>
      <c r="H343" s="153">
        <v>64.81</v>
      </c>
      <c r="I343" s="154"/>
      <c r="L343" s="150"/>
      <c r="M343" s="155"/>
      <c r="T343" s="156"/>
      <c r="AT343" s="151" t="s">
        <v>141</v>
      </c>
      <c r="AU343" s="151" t="s">
        <v>83</v>
      </c>
      <c r="AV343" s="12" t="s">
        <v>83</v>
      </c>
      <c r="AW343" s="12" t="s">
        <v>30</v>
      </c>
      <c r="AX343" s="12" t="s">
        <v>74</v>
      </c>
      <c r="AY343" s="151" t="s">
        <v>130</v>
      </c>
    </row>
    <row r="344" spans="2:65" s="15" customFormat="1" ht="12">
      <c r="B344" s="181"/>
      <c r="D344" s="146" t="s">
        <v>141</v>
      </c>
      <c r="E344" s="182" t="s">
        <v>1</v>
      </c>
      <c r="F344" s="183" t="s">
        <v>211</v>
      </c>
      <c r="H344" s="184">
        <v>64.81</v>
      </c>
      <c r="I344" s="185"/>
      <c r="L344" s="181"/>
      <c r="M344" s="186"/>
      <c r="T344" s="187"/>
      <c r="AT344" s="182" t="s">
        <v>141</v>
      </c>
      <c r="AU344" s="182" t="s">
        <v>83</v>
      </c>
      <c r="AV344" s="15" t="s">
        <v>151</v>
      </c>
      <c r="AW344" s="15" t="s">
        <v>30</v>
      </c>
      <c r="AX344" s="15" t="s">
        <v>74</v>
      </c>
      <c r="AY344" s="182" t="s">
        <v>130</v>
      </c>
    </row>
    <row r="345" spans="2:65" s="13" customFormat="1" ht="12">
      <c r="B345" s="157"/>
      <c r="D345" s="146" t="s">
        <v>141</v>
      </c>
      <c r="E345" s="158" t="s">
        <v>1</v>
      </c>
      <c r="F345" s="159" t="s">
        <v>143</v>
      </c>
      <c r="H345" s="160">
        <v>2379.2080000000001</v>
      </c>
      <c r="I345" s="161"/>
      <c r="L345" s="157"/>
      <c r="M345" s="162"/>
      <c r="T345" s="163"/>
      <c r="AT345" s="158" t="s">
        <v>141</v>
      </c>
      <c r="AU345" s="158" t="s">
        <v>83</v>
      </c>
      <c r="AV345" s="13" t="s">
        <v>137</v>
      </c>
      <c r="AW345" s="13" t="s">
        <v>30</v>
      </c>
      <c r="AX345" s="13" t="s">
        <v>81</v>
      </c>
      <c r="AY345" s="158" t="s">
        <v>130</v>
      </c>
    </row>
    <row r="346" spans="2:65" s="12" customFormat="1" ht="12">
      <c r="B346" s="150"/>
      <c r="D346" s="146" t="s">
        <v>141</v>
      </c>
      <c r="F346" s="152" t="s">
        <v>423</v>
      </c>
      <c r="H346" s="153">
        <v>2498.1680000000001</v>
      </c>
      <c r="I346" s="154"/>
      <c r="L346" s="150"/>
      <c r="M346" s="155"/>
      <c r="T346" s="156"/>
      <c r="AT346" s="151" t="s">
        <v>141</v>
      </c>
      <c r="AU346" s="151" t="s">
        <v>83</v>
      </c>
      <c r="AV346" s="12" t="s">
        <v>83</v>
      </c>
      <c r="AW346" s="12" t="s">
        <v>4</v>
      </c>
      <c r="AX346" s="12" t="s">
        <v>81</v>
      </c>
      <c r="AY346" s="151" t="s">
        <v>130</v>
      </c>
    </row>
    <row r="347" spans="2:65" s="1" customFormat="1" ht="16.5" customHeight="1">
      <c r="B347" s="32"/>
      <c r="C347" s="164" t="s">
        <v>424</v>
      </c>
      <c r="D347" s="164" t="s">
        <v>176</v>
      </c>
      <c r="E347" s="166" t="s">
        <v>425</v>
      </c>
      <c r="F347" s="167" t="s">
        <v>426</v>
      </c>
      <c r="G347" s="168" t="s">
        <v>164</v>
      </c>
      <c r="H347" s="169">
        <v>8.4000000000000005E-2</v>
      </c>
      <c r="I347" s="170"/>
      <c r="J347" s="171">
        <f>ROUND(I347*H347,2)</f>
        <v>0</v>
      </c>
      <c r="K347" s="167" t="s">
        <v>136</v>
      </c>
      <c r="L347" s="172"/>
      <c r="M347" s="173" t="s">
        <v>1</v>
      </c>
      <c r="N347" s="174" t="s">
        <v>39</v>
      </c>
      <c r="P347" s="142">
        <f>O347*H347</f>
        <v>0</v>
      </c>
      <c r="Q347" s="142">
        <v>1</v>
      </c>
      <c r="R347" s="142">
        <f>Q347*H347</f>
        <v>8.4000000000000005E-2</v>
      </c>
      <c r="S347" s="142">
        <v>0</v>
      </c>
      <c r="T347" s="143">
        <f>S347*H347</f>
        <v>0</v>
      </c>
      <c r="AR347" s="144" t="s">
        <v>291</v>
      </c>
      <c r="AT347" s="144" t="s">
        <v>176</v>
      </c>
      <c r="AU347" s="144" t="s">
        <v>83</v>
      </c>
      <c r="AY347" s="17" t="s">
        <v>130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81</v>
      </c>
      <c r="BK347" s="145">
        <f>ROUND(I347*H347,2)</f>
        <v>0</v>
      </c>
      <c r="BL347" s="17" t="s">
        <v>236</v>
      </c>
      <c r="BM347" s="144" t="s">
        <v>427</v>
      </c>
    </row>
    <row r="348" spans="2:65" s="1" customFormat="1" ht="12">
      <c r="B348" s="32"/>
      <c r="D348" s="146" t="s">
        <v>139</v>
      </c>
      <c r="F348" s="147" t="s">
        <v>426</v>
      </c>
      <c r="I348" s="148"/>
      <c r="L348" s="32"/>
      <c r="M348" s="149"/>
      <c r="T348" s="56"/>
      <c r="AT348" s="17" t="s">
        <v>139</v>
      </c>
      <c r="AU348" s="17" t="s">
        <v>83</v>
      </c>
    </row>
    <row r="349" spans="2:65" s="12" customFormat="1" ht="24">
      <c r="B349" s="150"/>
      <c r="D349" s="146" t="s">
        <v>141</v>
      </c>
      <c r="E349" s="151" t="s">
        <v>1</v>
      </c>
      <c r="F349" s="152" t="s">
        <v>428</v>
      </c>
      <c r="H349" s="153">
        <v>5.0000000000000001E-3</v>
      </c>
      <c r="I349" s="154"/>
      <c r="L349" s="150"/>
      <c r="M349" s="155"/>
      <c r="T349" s="156"/>
      <c r="AT349" s="151" t="s">
        <v>141</v>
      </c>
      <c r="AU349" s="151" t="s">
        <v>83</v>
      </c>
      <c r="AV349" s="12" t="s">
        <v>83</v>
      </c>
      <c r="AW349" s="12" t="s">
        <v>30</v>
      </c>
      <c r="AX349" s="12" t="s">
        <v>74</v>
      </c>
      <c r="AY349" s="151" t="s">
        <v>130</v>
      </c>
    </row>
    <row r="350" spans="2:65" s="12" customFormat="1" ht="12">
      <c r="B350" s="150"/>
      <c r="D350" s="146" t="s">
        <v>141</v>
      </c>
      <c r="E350" s="151" t="s">
        <v>1</v>
      </c>
      <c r="F350" s="152" t="s">
        <v>429</v>
      </c>
      <c r="H350" s="153">
        <v>6.8000000000000005E-2</v>
      </c>
      <c r="I350" s="154"/>
      <c r="L350" s="150"/>
      <c r="M350" s="155"/>
      <c r="T350" s="156"/>
      <c r="AT350" s="151" t="s">
        <v>141</v>
      </c>
      <c r="AU350" s="151" t="s">
        <v>83</v>
      </c>
      <c r="AV350" s="12" t="s">
        <v>83</v>
      </c>
      <c r="AW350" s="12" t="s">
        <v>30</v>
      </c>
      <c r="AX350" s="12" t="s">
        <v>74</v>
      </c>
      <c r="AY350" s="151" t="s">
        <v>130</v>
      </c>
    </row>
    <row r="351" spans="2:65" s="13" customFormat="1" ht="12">
      <c r="B351" s="157"/>
      <c r="D351" s="146" t="s">
        <v>141</v>
      </c>
      <c r="E351" s="158" t="s">
        <v>1</v>
      </c>
      <c r="F351" s="159" t="s">
        <v>143</v>
      </c>
      <c r="H351" s="160">
        <v>7.2999999999999995E-2</v>
      </c>
      <c r="I351" s="161"/>
      <c r="L351" s="157"/>
      <c r="M351" s="162"/>
      <c r="T351" s="163"/>
      <c r="AT351" s="158" t="s">
        <v>141</v>
      </c>
      <c r="AU351" s="158" t="s">
        <v>83</v>
      </c>
      <c r="AV351" s="13" t="s">
        <v>137</v>
      </c>
      <c r="AW351" s="13" t="s">
        <v>30</v>
      </c>
      <c r="AX351" s="13" t="s">
        <v>81</v>
      </c>
      <c r="AY351" s="158" t="s">
        <v>130</v>
      </c>
    </row>
    <row r="352" spans="2:65" s="12" customFormat="1" ht="12">
      <c r="B352" s="150"/>
      <c r="D352" s="146" t="s">
        <v>141</v>
      </c>
      <c r="F352" s="152" t="s">
        <v>430</v>
      </c>
      <c r="H352" s="153">
        <v>8.4000000000000005E-2</v>
      </c>
      <c r="I352" s="154"/>
      <c r="L352" s="150"/>
      <c r="M352" s="155"/>
      <c r="T352" s="156"/>
      <c r="AT352" s="151" t="s">
        <v>141</v>
      </c>
      <c r="AU352" s="151" t="s">
        <v>83</v>
      </c>
      <c r="AV352" s="12" t="s">
        <v>83</v>
      </c>
      <c r="AW352" s="12" t="s">
        <v>4</v>
      </c>
      <c r="AX352" s="12" t="s">
        <v>81</v>
      </c>
      <c r="AY352" s="151" t="s">
        <v>130</v>
      </c>
    </row>
    <row r="353" spans="2:65" s="1" customFormat="1" ht="16.5" customHeight="1">
      <c r="B353" s="32"/>
      <c r="C353" s="164" t="s">
        <v>431</v>
      </c>
      <c r="D353" s="164" t="s">
        <v>176</v>
      </c>
      <c r="E353" s="166" t="s">
        <v>432</v>
      </c>
      <c r="F353" s="167" t="s">
        <v>433</v>
      </c>
      <c r="G353" s="168" t="s">
        <v>164</v>
      </c>
      <c r="H353" s="169">
        <v>0.14000000000000001</v>
      </c>
      <c r="I353" s="170"/>
      <c r="J353" s="171">
        <f>ROUND(I353*H353,2)</f>
        <v>0</v>
      </c>
      <c r="K353" s="167" t="s">
        <v>136</v>
      </c>
      <c r="L353" s="172"/>
      <c r="M353" s="173" t="s">
        <v>1</v>
      </c>
      <c r="N353" s="174" t="s">
        <v>39</v>
      </c>
      <c r="P353" s="142">
        <f>O353*H353</f>
        <v>0</v>
      </c>
      <c r="Q353" s="142">
        <v>1</v>
      </c>
      <c r="R353" s="142">
        <f>Q353*H353</f>
        <v>0.14000000000000001</v>
      </c>
      <c r="S353" s="142">
        <v>0</v>
      </c>
      <c r="T353" s="143">
        <f>S353*H353</f>
        <v>0</v>
      </c>
      <c r="AR353" s="144" t="s">
        <v>291</v>
      </c>
      <c r="AT353" s="144" t="s">
        <v>176</v>
      </c>
      <c r="AU353" s="144" t="s">
        <v>83</v>
      </c>
      <c r="AY353" s="17" t="s">
        <v>130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81</v>
      </c>
      <c r="BK353" s="145">
        <f>ROUND(I353*H353,2)</f>
        <v>0</v>
      </c>
      <c r="BL353" s="17" t="s">
        <v>236</v>
      </c>
      <c r="BM353" s="144" t="s">
        <v>434</v>
      </c>
    </row>
    <row r="354" spans="2:65" s="1" customFormat="1" ht="12">
      <c r="B354" s="32"/>
      <c r="D354" s="146" t="s">
        <v>139</v>
      </c>
      <c r="F354" s="147" t="s">
        <v>433</v>
      </c>
      <c r="I354" s="148"/>
      <c r="L354" s="32"/>
      <c r="M354" s="149"/>
      <c r="T354" s="56"/>
      <c r="AT354" s="17" t="s">
        <v>139</v>
      </c>
      <c r="AU354" s="17" t="s">
        <v>83</v>
      </c>
    </row>
    <row r="355" spans="2:65" s="14" customFormat="1" ht="12">
      <c r="B355" s="175"/>
      <c r="D355" s="146" t="s">
        <v>141</v>
      </c>
      <c r="E355" s="176" t="s">
        <v>1</v>
      </c>
      <c r="F355" s="177" t="s">
        <v>408</v>
      </c>
      <c r="H355" s="176" t="s">
        <v>1</v>
      </c>
      <c r="I355" s="178"/>
      <c r="L355" s="175"/>
      <c r="M355" s="179"/>
      <c r="T355" s="180"/>
      <c r="AT355" s="176" t="s">
        <v>141</v>
      </c>
      <c r="AU355" s="176" t="s">
        <v>83</v>
      </c>
      <c r="AV355" s="14" t="s">
        <v>81</v>
      </c>
      <c r="AW355" s="14" t="s">
        <v>30</v>
      </c>
      <c r="AX355" s="14" t="s">
        <v>74</v>
      </c>
      <c r="AY355" s="176" t="s">
        <v>130</v>
      </c>
    </row>
    <row r="356" spans="2:65" s="12" customFormat="1" ht="12">
      <c r="B356" s="150"/>
      <c r="D356" s="146" t="s">
        <v>141</v>
      </c>
      <c r="E356" s="151" t="s">
        <v>1</v>
      </c>
      <c r="F356" s="152" t="s">
        <v>435</v>
      </c>
      <c r="H356" s="153">
        <v>5.0000000000000001E-3</v>
      </c>
      <c r="I356" s="154"/>
      <c r="L356" s="150"/>
      <c r="M356" s="155"/>
      <c r="T356" s="156"/>
      <c r="AT356" s="151" t="s">
        <v>141</v>
      </c>
      <c r="AU356" s="151" t="s">
        <v>83</v>
      </c>
      <c r="AV356" s="12" t="s">
        <v>83</v>
      </c>
      <c r="AW356" s="12" t="s">
        <v>30</v>
      </c>
      <c r="AX356" s="12" t="s">
        <v>74</v>
      </c>
      <c r="AY356" s="151" t="s">
        <v>130</v>
      </c>
    </row>
    <row r="357" spans="2:65" s="12" customFormat="1" ht="12">
      <c r="B357" s="150"/>
      <c r="D357" s="146" t="s">
        <v>141</v>
      </c>
      <c r="E357" s="151" t="s">
        <v>1</v>
      </c>
      <c r="F357" s="152" t="s">
        <v>436</v>
      </c>
      <c r="H357" s="153">
        <v>8.9999999999999993E-3</v>
      </c>
      <c r="I357" s="154"/>
      <c r="L357" s="150"/>
      <c r="M357" s="155"/>
      <c r="T357" s="156"/>
      <c r="AT357" s="151" t="s">
        <v>141</v>
      </c>
      <c r="AU357" s="151" t="s">
        <v>83</v>
      </c>
      <c r="AV357" s="12" t="s">
        <v>83</v>
      </c>
      <c r="AW357" s="12" t="s">
        <v>30</v>
      </c>
      <c r="AX357" s="12" t="s">
        <v>74</v>
      </c>
      <c r="AY357" s="151" t="s">
        <v>130</v>
      </c>
    </row>
    <row r="358" spans="2:65" s="12" customFormat="1" ht="12">
      <c r="B358" s="150"/>
      <c r="D358" s="146" t="s">
        <v>141</v>
      </c>
      <c r="E358" s="151" t="s">
        <v>1</v>
      </c>
      <c r="F358" s="152" t="s">
        <v>437</v>
      </c>
      <c r="H358" s="153">
        <v>2.9000000000000005E-2</v>
      </c>
      <c r="I358" s="154"/>
      <c r="L358" s="150"/>
      <c r="M358" s="155"/>
      <c r="T358" s="156"/>
      <c r="AT358" s="151" t="s">
        <v>141</v>
      </c>
      <c r="AU358" s="151" t="s">
        <v>83</v>
      </c>
      <c r="AV358" s="12" t="s">
        <v>83</v>
      </c>
      <c r="AW358" s="12" t="s">
        <v>30</v>
      </c>
      <c r="AX358" s="12" t="s">
        <v>74</v>
      </c>
      <c r="AY358" s="151" t="s">
        <v>130</v>
      </c>
    </row>
    <row r="359" spans="2:65" s="12" customFormat="1" ht="12">
      <c r="B359" s="150"/>
      <c r="D359" s="146" t="s">
        <v>141</v>
      </c>
      <c r="E359" s="151" t="s">
        <v>1</v>
      </c>
      <c r="F359" s="152" t="s">
        <v>438</v>
      </c>
      <c r="H359" s="153">
        <v>1.4E-2</v>
      </c>
      <c r="I359" s="154"/>
      <c r="L359" s="150"/>
      <c r="M359" s="155"/>
      <c r="T359" s="156"/>
      <c r="AT359" s="151" t="s">
        <v>141</v>
      </c>
      <c r="AU359" s="151" t="s">
        <v>83</v>
      </c>
      <c r="AV359" s="12" t="s">
        <v>83</v>
      </c>
      <c r="AW359" s="12" t="s">
        <v>30</v>
      </c>
      <c r="AX359" s="12" t="s">
        <v>74</v>
      </c>
      <c r="AY359" s="151" t="s">
        <v>130</v>
      </c>
    </row>
    <row r="360" spans="2:65" s="15" customFormat="1" ht="12">
      <c r="B360" s="181"/>
      <c r="D360" s="146" t="s">
        <v>141</v>
      </c>
      <c r="E360" s="182" t="s">
        <v>1</v>
      </c>
      <c r="F360" s="183" t="s">
        <v>211</v>
      </c>
      <c r="H360" s="184">
        <v>5.7000000000000002E-2</v>
      </c>
      <c r="I360" s="185"/>
      <c r="L360" s="181"/>
      <c r="M360" s="186"/>
      <c r="T360" s="187"/>
      <c r="AT360" s="182" t="s">
        <v>141</v>
      </c>
      <c r="AU360" s="182" t="s">
        <v>83</v>
      </c>
      <c r="AV360" s="15" t="s">
        <v>151</v>
      </c>
      <c r="AW360" s="15" t="s">
        <v>30</v>
      </c>
      <c r="AX360" s="15" t="s">
        <v>74</v>
      </c>
      <c r="AY360" s="182" t="s">
        <v>130</v>
      </c>
    </row>
    <row r="361" spans="2:65" s="14" customFormat="1" ht="12">
      <c r="B361" s="175"/>
      <c r="D361" s="146" t="s">
        <v>141</v>
      </c>
      <c r="E361" s="176" t="s">
        <v>1</v>
      </c>
      <c r="F361" s="177" t="s">
        <v>186</v>
      </c>
      <c r="H361" s="176" t="s">
        <v>1</v>
      </c>
      <c r="I361" s="178"/>
      <c r="L361" s="175"/>
      <c r="M361" s="179"/>
      <c r="T361" s="180"/>
      <c r="AT361" s="176" t="s">
        <v>141</v>
      </c>
      <c r="AU361" s="176" t="s">
        <v>83</v>
      </c>
      <c r="AV361" s="14" t="s">
        <v>81</v>
      </c>
      <c r="AW361" s="14" t="s">
        <v>30</v>
      </c>
      <c r="AX361" s="14" t="s">
        <v>74</v>
      </c>
      <c r="AY361" s="176" t="s">
        <v>130</v>
      </c>
    </row>
    <row r="362" spans="2:65" s="12" customFormat="1" ht="12">
      <c r="B362" s="150"/>
      <c r="D362" s="146" t="s">
        <v>141</v>
      </c>
      <c r="E362" s="151" t="s">
        <v>1</v>
      </c>
      <c r="F362" s="152" t="s">
        <v>439</v>
      </c>
      <c r="H362" s="153">
        <v>6.5000000000000002E-2</v>
      </c>
      <c r="I362" s="154"/>
      <c r="L362" s="150"/>
      <c r="M362" s="155"/>
      <c r="T362" s="156"/>
      <c r="AT362" s="151" t="s">
        <v>141</v>
      </c>
      <c r="AU362" s="151" t="s">
        <v>83</v>
      </c>
      <c r="AV362" s="12" t="s">
        <v>83</v>
      </c>
      <c r="AW362" s="12" t="s">
        <v>30</v>
      </c>
      <c r="AX362" s="12" t="s">
        <v>74</v>
      </c>
      <c r="AY362" s="151" t="s">
        <v>130</v>
      </c>
    </row>
    <row r="363" spans="2:65" s="15" customFormat="1" ht="12">
      <c r="B363" s="181"/>
      <c r="D363" s="146" t="s">
        <v>141</v>
      </c>
      <c r="E363" s="182" t="s">
        <v>1</v>
      </c>
      <c r="F363" s="183" t="s">
        <v>211</v>
      </c>
      <c r="H363" s="184">
        <v>6.5000000000000002E-2</v>
      </c>
      <c r="I363" s="185"/>
      <c r="L363" s="181"/>
      <c r="M363" s="186"/>
      <c r="T363" s="187"/>
      <c r="AT363" s="182" t="s">
        <v>141</v>
      </c>
      <c r="AU363" s="182" t="s">
        <v>83</v>
      </c>
      <c r="AV363" s="15" t="s">
        <v>151</v>
      </c>
      <c r="AW363" s="15" t="s">
        <v>30</v>
      </c>
      <c r="AX363" s="15" t="s">
        <v>74</v>
      </c>
      <c r="AY363" s="182" t="s">
        <v>130</v>
      </c>
    </row>
    <row r="364" spans="2:65" s="13" customFormat="1" ht="12">
      <c r="B364" s="157"/>
      <c r="D364" s="146" t="s">
        <v>141</v>
      </c>
      <c r="E364" s="158" t="s">
        <v>1</v>
      </c>
      <c r="F364" s="159" t="s">
        <v>143</v>
      </c>
      <c r="H364" s="160">
        <v>0.122</v>
      </c>
      <c r="I364" s="161"/>
      <c r="L364" s="157"/>
      <c r="M364" s="162"/>
      <c r="T364" s="163"/>
      <c r="AT364" s="158" t="s">
        <v>141</v>
      </c>
      <c r="AU364" s="158" t="s">
        <v>83</v>
      </c>
      <c r="AV364" s="13" t="s">
        <v>137</v>
      </c>
      <c r="AW364" s="13" t="s">
        <v>30</v>
      </c>
      <c r="AX364" s="13" t="s">
        <v>81</v>
      </c>
      <c r="AY364" s="158" t="s">
        <v>130</v>
      </c>
    </row>
    <row r="365" spans="2:65" s="12" customFormat="1" ht="12">
      <c r="B365" s="150"/>
      <c r="D365" s="146" t="s">
        <v>141</v>
      </c>
      <c r="F365" s="152" t="s">
        <v>440</v>
      </c>
      <c r="H365" s="153">
        <v>0.14000000000000001</v>
      </c>
      <c r="I365" s="154"/>
      <c r="L365" s="150"/>
      <c r="M365" s="155"/>
      <c r="T365" s="156"/>
      <c r="AT365" s="151" t="s">
        <v>141</v>
      </c>
      <c r="AU365" s="151" t="s">
        <v>83</v>
      </c>
      <c r="AV365" s="12" t="s">
        <v>83</v>
      </c>
      <c r="AW365" s="12" t="s">
        <v>4</v>
      </c>
      <c r="AX365" s="12" t="s">
        <v>81</v>
      </c>
      <c r="AY365" s="151" t="s">
        <v>130</v>
      </c>
    </row>
    <row r="366" spans="2:65" s="1" customFormat="1" ht="16.5" customHeight="1">
      <c r="B366" s="32"/>
      <c r="C366" s="164" t="s">
        <v>441</v>
      </c>
      <c r="D366" s="164" t="s">
        <v>176</v>
      </c>
      <c r="E366" s="166" t="s">
        <v>392</v>
      </c>
      <c r="F366" s="167" t="s">
        <v>393</v>
      </c>
      <c r="G366" s="168" t="s">
        <v>164</v>
      </c>
      <c r="H366" s="169">
        <v>5.6000000000000008E-2</v>
      </c>
      <c r="I366" s="170"/>
      <c r="J366" s="171">
        <f>ROUND(I366*H366,2)</f>
        <v>0</v>
      </c>
      <c r="K366" s="167" t="s">
        <v>136</v>
      </c>
      <c r="L366" s="172"/>
      <c r="M366" s="173" t="s">
        <v>1</v>
      </c>
      <c r="N366" s="174" t="s">
        <v>39</v>
      </c>
      <c r="P366" s="142">
        <f>O366*H366</f>
        <v>0</v>
      </c>
      <c r="Q366" s="142">
        <v>1</v>
      </c>
      <c r="R366" s="142">
        <f>Q366*H366</f>
        <v>5.6000000000000008E-2</v>
      </c>
      <c r="S366" s="142">
        <v>0</v>
      </c>
      <c r="T366" s="143">
        <f>S366*H366</f>
        <v>0</v>
      </c>
      <c r="AR366" s="144" t="s">
        <v>291</v>
      </c>
      <c r="AT366" s="144" t="s">
        <v>176</v>
      </c>
      <c r="AU366" s="144" t="s">
        <v>83</v>
      </c>
      <c r="AY366" s="17" t="s">
        <v>130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81</v>
      </c>
      <c r="BK366" s="145">
        <f>ROUND(I366*H366,2)</f>
        <v>0</v>
      </c>
      <c r="BL366" s="17" t="s">
        <v>236</v>
      </c>
      <c r="BM366" s="144" t="s">
        <v>442</v>
      </c>
    </row>
    <row r="367" spans="2:65" s="1" customFormat="1" ht="12">
      <c r="B367" s="32"/>
      <c r="D367" s="146" t="s">
        <v>139</v>
      </c>
      <c r="F367" s="147" t="s">
        <v>393</v>
      </c>
      <c r="I367" s="148"/>
      <c r="L367" s="32"/>
      <c r="M367" s="149"/>
      <c r="T367" s="56"/>
      <c r="AT367" s="17" t="s">
        <v>139</v>
      </c>
      <c r="AU367" s="17" t="s">
        <v>83</v>
      </c>
    </row>
    <row r="368" spans="2:65" s="12" customFormat="1" ht="12">
      <c r="B368" s="150"/>
      <c r="D368" s="146" t="s">
        <v>141</v>
      </c>
      <c r="E368" s="151" t="s">
        <v>1</v>
      </c>
      <c r="F368" s="152" t="s">
        <v>443</v>
      </c>
      <c r="H368" s="153">
        <v>4.9000000000000002E-2</v>
      </c>
      <c r="I368" s="154"/>
      <c r="L368" s="150"/>
      <c r="M368" s="155"/>
      <c r="T368" s="156"/>
      <c r="AT368" s="151" t="s">
        <v>141</v>
      </c>
      <c r="AU368" s="151" t="s">
        <v>83</v>
      </c>
      <c r="AV368" s="12" t="s">
        <v>83</v>
      </c>
      <c r="AW368" s="12" t="s">
        <v>30</v>
      </c>
      <c r="AX368" s="12" t="s">
        <v>74</v>
      </c>
      <c r="AY368" s="151" t="s">
        <v>130</v>
      </c>
    </row>
    <row r="369" spans="2:65" s="13" customFormat="1" ht="12">
      <c r="B369" s="157"/>
      <c r="D369" s="146" t="s">
        <v>141</v>
      </c>
      <c r="E369" s="158" t="s">
        <v>1</v>
      </c>
      <c r="F369" s="159" t="s">
        <v>143</v>
      </c>
      <c r="H369" s="160">
        <v>4.9000000000000002E-2</v>
      </c>
      <c r="I369" s="161"/>
      <c r="L369" s="157"/>
      <c r="M369" s="162"/>
      <c r="T369" s="163"/>
      <c r="AT369" s="158" t="s">
        <v>141</v>
      </c>
      <c r="AU369" s="158" t="s">
        <v>83</v>
      </c>
      <c r="AV369" s="13" t="s">
        <v>137</v>
      </c>
      <c r="AW369" s="13" t="s">
        <v>30</v>
      </c>
      <c r="AX369" s="13" t="s">
        <v>81</v>
      </c>
      <c r="AY369" s="158" t="s">
        <v>130</v>
      </c>
    </row>
    <row r="370" spans="2:65" s="12" customFormat="1" ht="12">
      <c r="B370" s="150"/>
      <c r="D370" s="146" t="s">
        <v>141</v>
      </c>
      <c r="F370" s="152" t="s">
        <v>444</v>
      </c>
      <c r="H370" s="153">
        <v>5.6000000000000008E-2</v>
      </c>
      <c r="I370" s="154"/>
      <c r="L370" s="150"/>
      <c r="M370" s="155"/>
      <c r="T370" s="156"/>
      <c r="AT370" s="151" t="s">
        <v>141</v>
      </c>
      <c r="AU370" s="151" t="s">
        <v>83</v>
      </c>
      <c r="AV370" s="12" t="s">
        <v>83</v>
      </c>
      <c r="AW370" s="12" t="s">
        <v>4</v>
      </c>
      <c r="AX370" s="12" t="s">
        <v>81</v>
      </c>
      <c r="AY370" s="151" t="s">
        <v>130</v>
      </c>
    </row>
    <row r="371" spans="2:65" s="1" customFormat="1" ht="16.5" customHeight="1">
      <c r="B371" s="32"/>
      <c r="C371" s="164" t="s">
        <v>445</v>
      </c>
      <c r="D371" s="164" t="s">
        <v>176</v>
      </c>
      <c r="E371" s="166" t="s">
        <v>446</v>
      </c>
      <c r="F371" s="167" t="s">
        <v>447</v>
      </c>
      <c r="G371" s="168" t="s">
        <v>164</v>
      </c>
      <c r="H371" s="169">
        <v>9.9000000000000005E-2</v>
      </c>
      <c r="I371" s="170"/>
      <c r="J371" s="171">
        <f>ROUND(I371*H371,2)</f>
        <v>0</v>
      </c>
      <c r="K371" s="167" t="s">
        <v>136</v>
      </c>
      <c r="L371" s="172"/>
      <c r="M371" s="173" t="s">
        <v>1</v>
      </c>
      <c r="N371" s="174" t="s">
        <v>39</v>
      </c>
      <c r="P371" s="142">
        <f>O371*H371</f>
        <v>0</v>
      </c>
      <c r="Q371" s="142">
        <v>1</v>
      </c>
      <c r="R371" s="142">
        <f>Q371*H371</f>
        <v>9.9000000000000005E-2</v>
      </c>
      <c r="S371" s="142">
        <v>0</v>
      </c>
      <c r="T371" s="143">
        <f>S371*H371</f>
        <v>0</v>
      </c>
      <c r="AR371" s="144" t="s">
        <v>291</v>
      </c>
      <c r="AT371" s="144" t="s">
        <v>176</v>
      </c>
      <c r="AU371" s="144" t="s">
        <v>83</v>
      </c>
      <c r="AY371" s="17" t="s">
        <v>130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81</v>
      </c>
      <c r="BK371" s="145">
        <f>ROUND(I371*H371,2)</f>
        <v>0</v>
      </c>
      <c r="BL371" s="17" t="s">
        <v>236</v>
      </c>
      <c r="BM371" s="144" t="s">
        <v>448</v>
      </c>
    </row>
    <row r="372" spans="2:65" s="1" customFormat="1" ht="12">
      <c r="B372" s="32"/>
      <c r="D372" s="146" t="s">
        <v>139</v>
      </c>
      <c r="F372" s="147" t="s">
        <v>447</v>
      </c>
      <c r="I372" s="148"/>
      <c r="L372" s="32"/>
      <c r="M372" s="149"/>
      <c r="T372" s="56"/>
      <c r="AT372" s="17" t="s">
        <v>139</v>
      </c>
      <c r="AU372" s="17" t="s">
        <v>83</v>
      </c>
    </row>
    <row r="373" spans="2:65" s="12" customFormat="1" ht="12">
      <c r="B373" s="150"/>
      <c r="D373" s="146" t="s">
        <v>141</v>
      </c>
      <c r="E373" s="151" t="s">
        <v>1</v>
      </c>
      <c r="F373" s="152" t="s">
        <v>449</v>
      </c>
      <c r="H373" s="153">
        <v>8.5999999999999993E-2</v>
      </c>
      <c r="I373" s="154"/>
      <c r="L373" s="150"/>
      <c r="M373" s="155"/>
      <c r="T373" s="156"/>
      <c r="AT373" s="151" t="s">
        <v>141</v>
      </c>
      <c r="AU373" s="151" t="s">
        <v>83</v>
      </c>
      <c r="AV373" s="12" t="s">
        <v>83</v>
      </c>
      <c r="AW373" s="12" t="s">
        <v>30</v>
      </c>
      <c r="AX373" s="12" t="s">
        <v>74</v>
      </c>
      <c r="AY373" s="151" t="s">
        <v>130</v>
      </c>
    </row>
    <row r="374" spans="2:65" s="13" customFormat="1" ht="12">
      <c r="B374" s="157"/>
      <c r="D374" s="146" t="s">
        <v>141</v>
      </c>
      <c r="E374" s="158" t="s">
        <v>1</v>
      </c>
      <c r="F374" s="159" t="s">
        <v>143</v>
      </c>
      <c r="H374" s="160">
        <v>8.5999999999999993E-2</v>
      </c>
      <c r="I374" s="161"/>
      <c r="L374" s="157"/>
      <c r="M374" s="162"/>
      <c r="T374" s="163"/>
      <c r="AT374" s="158" t="s">
        <v>141</v>
      </c>
      <c r="AU374" s="158" t="s">
        <v>83</v>
      </c>
      <c r="AV374" s="13" t="s">
        <v>137</v>
      </c>
      <c r="AW374" s="13" t="s">
        <v>30</v>
      </c>
      <c r="AX374" s="13" t="s">
        <v>81</v>
      </c>
      <c r="AY374" s="158" t="s">
        <v>130</v>
      </c>
    </row>
    <row r="375" spans="2:65" s="12" customFormat="1" ht="12">
      <c r="B375" s="150"/>
      <c r="D375" s="146" t="s">
        <v>141</v>
      </c>
      <c r="F375" s="152" t="s">
        <v>450</v>
      </c>
      <c r="H375" s="153">
        <v>9.9000000000000005E-2</v>
      </c>
      <c r="I375" s="154"/>
      <c r="L375" s="150"/>
      <c r="M375" s="155"/>
      <c r="T375" s="156"/>
      <c r="AT375" s="151" t="s">
        <v>141</v>
      </c>
      <c r="AU375" s="151" t="s">
        <v>83</v>
      </c>
      <c r="AV375" s="12" t="s">
        <v>83</v>
      </c>
      <c r="AW375" s="12" t="s">
        <v>4</v>
      </c>
      <c r="AX375" s="12" t="s">
        <v>81</v>
      </c>
      <c r="AY375" s="151" t="s">
        <v>130</v>
      </c>
    </row>
    <row r="376" spans="2:65" s="1" customFormat="1" ht="16.5" customHeight="1">
      <c r="B376" s="32"/>
      <c r="C376" s="164" t="s">
        <v>451</v>
      </c>
      <c r="D376" s="164" t="s">
        <v>176</v>
      </c>
      <c r="E376" s="166" t="s">
        <v>452</v>
      </c>
      <c r="F376" s="167" t="s">
        <v>453</v>
      </c>
      <c r="G376" s="168" t="s">
        <v>164</v>
      </c>
      <c r="H376" s="169">
        <v>0.255</v>
      </c>
      <c r="I376" s="170"/>
      <c r="J376" s="171">
        <f>ROUND(I376*H376,2)</f>
        <v>0</v>
      </c>
      <c r="K376" s="167" t="s">
        <v>136</v>
      </c>
      <c r="L376" s="172"/>
      <c r="M376" s="173" t="s">
        <v>1</v>
      </c>
      <c r="N376" s="174" t="s">
        <v>39</v>
      </c>
      <c r="P376" s="142">
        <f>O376*H376</f>
        <v>0</v>
      </c>
      <c r="Q376" s="142">
        <v>1</v>
      </c>
      <c r="R376" s="142">
        <f>Q376*H376</f>
        <v>0.255</v>
      </c>
      <c r="S376" s="142">
        <v>0</v>
      </c>
      <c r="T376" s="143">
        <f>S376*H376</f>
        <v>0</v>
      </c>
      <c r="AR376" s="144" t="s">
        <v>291</v>
      </c>
      <c r="AT376" s="144" t="s">
        <v>176</v>
      </c>
      <c r="AU376" s="144" t="s">
        <v>83</v>
      </c>
      <c r="AY376" s="17" t="s">
        <v>130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81</v>
      </c>
      <c r="BK376" s="145">
        <f>ROUND(I376*H376,2)</f>
        <v>0</v>
      </c>
      <c r="BL376" s="17" t="s">
        <v>236</v>
      </c>
      <c r="BM376" s="144" t="s">
        <v>454</v>
      </c>
    </row>
    <row r="377" spans="2:65" s="1" customFormat="1" ht="12">
      <c r="B377" s="32"/>
      <c r="D377" s="146" t="s">
        <v>139</v>
      </c>
      <c r="F377" s="147" t="s">
        <v>453</v>
      </c>
      <c r="I377" s="148"/>
      <c r="L377" s="32"/>
      <c r="M377" s="149"/>
      <c r="T377" s="56"/>
      <c r="AT377" s="17" t="s">
        <v>139</v>
      </c>
      <c r="AU377" s="17" t="s">
        <v>83</v>
      </c>
    </row>
    <row r="378" spans="2:65" s="12" customFormat="1" ht="12">
      <c r="B378" s="150"/>
      <c r="D378" s="146" t="s">
        <v>141</v>
      </c>
      <c r="E378" s="151" t="s">
        <v>1</v>
      </c>
      <c r="F378" s="152" t="s">
        <v>455</v>
      </c>
      <c r="H378" s="153">
        <v>0.222</v>
      </c>
      <c r="I378" s="154"/>
      <c r="L378" s="150"/>
      <c r="M378" s="155"/>
      <c r="T378" s="156"/>
      <c r="AT378" s="151" t="s">
        <v>141</v>
      </c>
      <c r="AU378" s="151" t="s">
        <v>83</v>
      </c>
      <c r="AV378" s="12" t="s">
        <v>83</v>
      </c>
      <c r="AW378" s="12" t="s">
        <v>30</v>
      </c>
      <c r="AX378" s="12" t="s">
        <v>74</v>
      </c>
      <c r="AY378" s="151" t="s">
        <v>130</v>
      </c>
    </row>
    <row r="379" spans="2:65" s="13" customFormat="1" ht="12">
      <c r="B379" s="157"/>
      <c r="D379" s="146" t="s">
        <v>141</v>
      </c>
      <c r="E379" s="158" t="s">
        <v>1</v>
      </c>
      <c r="F379" s="159" t="s">
        <v>143</v>
      </c>
      <c r="H379" s="160">
        <v>0.222</v>
      </c>
      <c r="I379" s="161"/>
      <c r="L379" s="157"/>
      <c r="M379" s="162"/>
      <c r="T379" s="163"/>
      <c r="AT379" s="158" t="s">
        <v>141</v>
      </c>
      <c r="AU379" s="158" t="s">
        <v>83</v>
      </c>
      <c r="AV379" s="13" t="s">
        <v>137</v>
      </c>
      <c r="AW379" s="13" t="s">
        <v>30</v>
      </c>
      <c r="AX379" s="13" t="s">
        <v>81</v>
      </c>
      <c r="AY379" s="158" t="s">
        <v>130</v>
      </c>
    </row>
    <row r="380" spans="2:65" s="12" customFormat="1" ht="12">
      <c r="B380" s="150"/>
      <c r="D380" s="146" t="s">
        <v>141</v>
      </c>
      <c r="F380" s="152" t="s">
        <v>456</v>
      </c>
      <c r="H380" s="153">
        <v>0.255</v>
      </c>
      <c r="I380" s="154"/>
      <c r="L380" s="150"/>
      <c r="M380" s="155"/>
      <c r="T380" s="156"/>
      <c r="AT380" s="151" t="s">
        <v>141</v>
      </c>
      <c r="AU380" s="151" t="s">
        <v>83</v>
      </c>
      <c r="AV380" s="12" t="s">
        <v>83</v>
      </c>
      <c r="AW380" s="12" t="s">
        <v>4</v>
      </c>
      <c r="AX380" s="12" t="s">
        <v>81</v>
      </c>
      <c r="AY380" s="151" t="s">
        <v>130</v>
      </c>
    </row>
    <row r="381" spans="2:65" s="1" customFormat="1" ht="16.5" customHeight="1">
      <c r="B381" s="32"/>
      <c r="C381" s="164" t="s">
        <v>457</v>
      </c>
      <c r="D381" s="164" t="s">
        <v>176</v>
      </c>
      <c r="E381" s="166" t="s">
        <v>458</v>
      </c>
      <c r="F381" s="167" t="s">
        <v>459</v>
      </c>
      <c r="G381" s="168" t="s">
        <v>164</v>
      </c>
      <c r="H381" s="169">
        <v>0.34100000000000003</v>
      </c>
      <c r="I381" s="170"/>
      <c r="J381" s="171">
        <f>ROUND(I381*H381,2)</f>
        <v>0</v>
      </c>
      <c r="K381" s="167" t="s">
        <v>136</v>
      </c>
      <c r="L381" s="172"/>
      <c r="M381" s="173" t="s">
        <v>1</v>
      </c>
      <c r="N381" s="174" t="s">
        <v>39</v>
      </c>
      <c r="P381" s="142">
        <f>O381*H381</f>
        <v>0</v>
      </c>
      <c r="Q381" s="142">
        <v>1</v>
      </c>
      <c r="R381" s="142">
        <f>Q381*H381</f>
        <v>0.34100000000000003</v>
      </c>
      <c r="S381" s="142">
        <v>0</v>
      </c>
      <c r="T381" s="143">
        <f>S381*H381</f>
        <v>0</v>
      </c>
      <c r="AR381" s="144" t="s">
        <v>291</v>
      </c>
      <c r="AT381" s="144" t="s">
        <v>176</v>
      </c>
      <c r="AU381" s="144" t="s">
        <v>83</v>
      </c>
      <c r="AY381" s="17" t="s">
        <v>130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81</v>
      </c>
      <c r="BK381" s="145">
        <f>ROUND(I381*H381,2)</f>
        <v>0</v>
      </c>
      <c r="BL381" s="17" t="s">
        <v>236</v>
      </c>
      <c r="BM381" s="144" t="s">
        <v>460</v>
      </c>
    </row>
    <row r="382" spans="2:65" s="1" customFormat="1" ht="12">
      <c r="B382" s="32"/>
      <c r="D382" s="146" t="s">
        <v>139</v>
      </c>
      <c r="F382" s="147" t="s">
        <v>459</v>
      </c>
      <c r="I382" s="148"/>
      <c r="L382" s="32"/>
      <c r="M382" s="149"/>
      <c r="T382" s="56"/>
      <c r="AT382" s="17" t="s">
        <v>139</v>
      </c>
      <c r="AU382" s="17" t="s">
        <v>83</v>
      </c>
    </row>
    <row r="383" spans="2:65" s="12" customFormat="1" ht="12">
      <c r="B383" s="150"/>
      <c r="D383" s="146" t="s">
        <v>141</v>
      </c>
      <c r="E383" s="151" t="s">
        <v>1</v>
      </c>
      <c r="F383" s="152" t="s">
        <v>461</v>
      </c>
      <c r="H383" s="153">
        <v>0.34100000000000003</v>
      </c>
      <c r="I383" s="154"/>
      <c r="L383" s="150"/>
      <c r="M383" s="155"/>
      <c r="T383" s="156"/>
      <c r="AT383" s="151" t="s">
        <v>141</v>
      </c>
      <c r="AU383" s="151" t="s">
        <v>83</v>
      </c>
      <c r="AV383" s="12" t="s">
        <v>83</v>
      </c>
      <c r="AW383" s="12" t="s">
        <v>30</v>
      </c>
      <c r="AX383" s="12" t="s">
        <v>74</v>
      </c>
      <c r="AY383" s="151" t="s">
        <v>130</v>
      </c>
    </row>
    <row r="384" spans="2:65" s="13" customFormat="1" ht="12">
      <c r="B384" s="157"/>
      <c r="D384" s="146" t="s">
        <v>141</v>
      </c>
      <c r="E384" s="158" t="s">
        <v>1</v>
      </c>
      <c r="F384" s="159" t="s">
        <v>143</v>
      </c>
      <c r="H384" s="160">
        <v>0.34100000000000003</v>
      </c>
      <c r="I384" s="161"/>
      <c r="L384" s="157"/>
      <c r="M384" s="162"/>
      <c r="T384" s="163"/>
      <c r="AT384" s="158" t="s">
        <v>141</v>
      </c>
      <c r="AU384" s="158" t="s">
        <v>83</v>
      </c>
      <c r="AV384" s="13" t="s">
        <v>137</v>
      </c>
      <c r="AW384" s="13" t="s">
        <v>30</v>
      </c>
      <c r="AX384" s="13" t="s">
        <v>81</v>
      </c>
      <c r="AY384" s="158" t="s">
        <v>130</v>
      </c>
    </row>
    <row r="385" spans="2:65" s="1" customFormat="1" ht="16.5" customHeight="1">
      <c r="B385" s="32"/>
      <c r="C385" s="164" t="s">
        <v>462</v>
      </c>
      <c r="D385" s="164" t="s">
        <v>176</v>
      </c>
      <c r="E385" s="166" t="s">
        <v>463</v>
      </c>
      <c r="F385" s="167" t="s">
        <v>464</v>
      </c>
      <c r="G385" s="168" t="s">
        <v>164</v>
      </c>
      <c r="H385" s="169">
        <v>0.12</v>
      </c>
      <c r="I385" s="170"/>
      <c r="J385" s="171">
        <f>ROUND(I385*H385,2)</f>
        <v>0</v>
      </c>
      <c r="K385" s="167" t="s">
        <v>136</v>
      </c>
      <c r="L385" s="172"/>
      <c r="M385" s="173" t="s">
        <v>1</v>
      </c>
      <c r="N385" s="174" t="s">
        <v>39</v>
      </c>
      <c r="P385" s="142">
        <f>O385*H385</f>
        <v>0</v>
      </c>
      <c r="Q385" s="142">
        <v>1</v>
      </c>
      <c r="R385" s="142">
        <f>Q385*H385</f>
        <v>0.12</v>
      </c>
      <c r="S385" s="142">
        <v>0</v>
      </c>
      <c r="T385" s="143">
        <f>S385*H385</f>
        <v>0</v>
      </c>
      <c r="AR385" s="144" t="s">
        <v>291</v>
      </c>
      <c r="AT385" s="144" t="s">
        <v>176</v>
      </c>
      <c r="AU385" s="144" t="s">
        <v>83</v>
      </c>
      <c r="AY385" s="17" t="s">
        <v>130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81</v>
      </c>
      <c r="BK385" s="145">
        <f>ROUND(I385*H385,2)</f>
        <v>0</v>
      </c>
      <c r="BL385" s="17" t="s">
        <v>236</v>
      </c>
      <c r="BM385" s="144" t="s">
        <v>465</v>
      </c>
    </row>
    <row r="386" spans="2:65" s="1" customFormat="1" ht="12">
      <c r="B386" s="32"/>
      <c r="D386" s="146" t="s">
        <v>139</v>
      </c>
      <c r="F386" s="147" t="s">
        <v>464</v>
      </c>
      <c r="I386" s="148"/>
      <c r="L386" s="32"/>
      <c r="M386" s="149"/>
      <c r="T386" s="56"/>
      <c r="AT386" s="17" t="s">
        <v>139</v>
      </c>
      <c r="AU386" s="17" t="s">
        <v>83</v>
      </c>
    </row>
    <row r="387" spans="2:65" s="12" customFormat="1" ht="12">
      <c r="B387" s="150"/>
      <c r="D387" s="146" t="s">
        <v>141</v>
      </c>
      <c r="E387" s="151" t="s">
        <v>1</v>
      </c>
      <c r="F387" s="152" t="s">
        <v>466</v>
      </c>
      <c r="H387" s="153">
        <v>0.104</v>
      </c>
      <c r="I387" s="154"/>
      <c r="L387" s="150"/>
      <c r="M387" s="155"/>
      <c r="T387" s="156"/>
      <c r="AT387" s="151" t="s">
        <v>141</v>
      </c>
      <c r="AU387" s="151" t="s">
        <v>83</v>
      </c>
      <c r="AV387" s="12" t="s">
        <v>83</v>
      </c>
      <c r="AW387" s="12" t="s">
        <v>30</v>
      </c>
      <c r="AX387" s="12" t="s">
        <v>74</v>
      </c>
      <c r="AY387" s="151" t="s">
        <v>130</v>
      </c>
    </row>
    <row r="388" spans="2:65" s="13" customFormat="1" ht="12">
      <c r="B388" s="157"/>
      <c r="D388" s="146" t="s">
        <v>141</v>
      </c>
      <c r="E388" s="158" t="s">
        <v>1</v>
      </c>
      <c r="F388" s="159" t="s">
        <v>143</v>
      </c>
      <c r="H388" s="160">
        <v>0.104</v>
      </c>
      <c r="I388" s="161"/>
      <c r="L388" s="157"/>
      <c r="M388" s="162"/>
      <c r="T388" s="163"/>
      <c r="AT388" s="158" t="s">
        <v>141</v>
      </c>
      <c r="AU388" s="158" t="s">
        <v>83</v>
      </c>
      <c r="AV388" s="13" t="s">
        <v>137</v>
      </c>
      <c r="AW388" s="13" t="s">
        <v>30</v>
      </c>
      <c r="AX388" s="13" t="s">
        <v>81</v>
      </c>
      <c r="AY388" s="158" t="s">
        <v>130</v>
      </c>
    </row>
    <row r="389" spans="2:65" s="12" customFormat="1" ht="12">
      <c r="B389" s="150"/>
      <c r="D389" s="146" t="s">
        <v>141</v>
      </c>
      <c r="F389" s="152" t="s">
        <v>467</v>
      </c>
      <c r="H389" s="153">
        <v>0.12</v>
      </c>
      <c r="I389" s="154"/>
      <c r="L389" s="150"/>
      <c r="M389" s="155"/>
      <c r="T389" s="156"/>
      <c r="AT389" s="151" t="s">
        <v>141</v>
      </c>
      <c r="AU389" s="151" t="s">
        <v>83</v>
      </c>
      <c r="AV389" s="12" t="s">
        <v>83</v>
      </c>
      <c r="AW389" s="12" t="s">
        <v>4</v>
      </c>
      <c r="AX389" s="12" t="s">
        <v>81</v>
      </c>
      <c r="AY389" s="151" t="s">
        <v>130</v>
      </c>
    </row>
    <row r="390" spans="2:65" s="1" customFormat="1" ht="16.5" customHeight="1">
      <c r="B390" s="32"/>
      <c r="C390" s="164" t="s">
        <v>468</v>
      </c>
      <c r="D390" s="164" t="s">
        <v>176</v>
      </c>
      <c r="E390" s="166" t="s">
        <v>469</v>
      </c>
      <c r="F390" s="167" t="s">
        <v>470</v>
      </c>
      <c r="G390" s="168" t="s">
        <v>164</v>
      </c>
      <c r="H390" s="169">
        <v>0.89300000000000002</v>
      </c>
      <c r="I390" s="170"/>
      <c r="J390" s="171">
        <f>ROUND(I390*H390,2)</f>
        <v>0</v>
      </c>
      <c r="K390" s="167" t="s">
        <v>136</v>
      </c>
      <c r="L390" s="172"/>
      <c r="M390" s="173" t="s">
        <v>1</v>
      </c>
      <c r="N390" s="174" t="s">
        <v>39</v>
      </c>
      <c r="P390" s="142">
        <f>O390*H390</f>
        <v>0</v>
      </c>
      <c r="Q390" s="142">
        <v>1</v>
      </c>
      <c r="R390" s="142">
        <f>Q390*H390</f>
        <v>0.89300000000000002</v>
      </c>
      <c r="S390" s="142">
        <v>0</v>
      </c>
      <c r="T390" s="143">
        <f>S390*H390</f>
        <v>0</v>
      </c>
      <c r="AR390" s="144" t="s">
        <v>291</v>
      </c>
      <c r="AT390" s="144" t="s">
        <v>176</v>
      </c>
      <c r="AU390" s="144" t="s">
        <v>83</v>
      </c>
      <c r="AY390" s="17" t="s">
        <v>130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81</v>
      </c>
      <c r="BK390" s="145">
        <f>ROUND(I390*H390,2)</f>
        <v>0</v>
      </c>
      <c r="BL390" s="17" t="s">
        <v>236</v>
      </c>
      <c r="BM390" s="144" t="s">
        <v>471</v>
      </c>
    </row>
    <row r="391" spans="2:65" s="1" customFormat="1" ht="12">
      <c r="B391" s="32"/>
      <c r="D391" s="146" t="s">
        <v>139</v>
      </c>
      <c r="F391" s="147" t="s">
        <v>470</v>
      </c>
      <c r="I391" s="148"/>
      <c r="L391" s="32"/>
      <c r="M391" s="149"/>
      <c r="T391" s="56"/>
      <c r="AT391" s="17" t="s">
        <v>139</v>
      </c>
      <c r="AU391" s="17" t="s">
        <v>83</v>
      </c>
    </row>
    <row r="392" spans="2:65" s="12" customFormat="1" ht="12">
      <c r="B392" s="150"/>
      <c r="D392" s="146" t="s">
        <v>141</v>
      </c>
      <c r="E392" s="151" t="s">
        <v>1</v>
      </c>
      <c r="F392" s="152" t="s">
        <v>472</v>
      </c>
      <c r="H392" s="153">
        <v>0.89300000000000002</v>
      </c>
      <c r="I392" s="154"/>
      <c r="L392" s="150"/>
      <c r="M392" s="155"/>
      <c r="T392" s="156"/>
      <c r="AT392" s="151" t="s">
        <v>141</v>
      </c>
      <c r="AU392" s="151" t="s">
        <v>83</v>
      </c>
      <c r="AV392" s="12" t="s">
        <v>83</v>
      </c>
      <c r="AW392" s="12" t="s">
        <v>30</v>
      </c>
      <c r="AX392" s="12" t="s">
        <v>74</v>
      </c>
      <c r="AY392" s="151" t="s">
        <v>130</v>
      </c>
    </row>
    <row r="393" spans="2:65" s="13" customFormat="1" ht="12">
      <c r="B393" s="157"/>
      <c r="D393" s="146" t="s">
        <v>141</v>
      </c>
      <c r="E393" s="158" t="s">
        <v>1</v>
      </c>
      <c r="F393" s="159" t="s">
        <v>143</v>
      </c>
      <c r="H393" s="160">
        <v>0.89300000000000002</v>
      </c>
      <c r="I393" s="161"/>
      <c r="L393" s="157"/>
      <c r="M393" s="162"/>
      <c r="T393" s="163"/>
      <c r="AT393" s="158" t="s">
        <v>141</v>
      </c>
      <c r="AU393" s="158" t="s">
        <v>83</v>
      </c>
      <c r="AV393" s="13" t="s">
        <v>137</v>
      </c>
      <c r="AW393" s="13" t="s">
        <v>30</v>
      </c>
      <c r="AX393" s="13" t="s">
        <v>81</v>
      </c>
      <c r="AY393" s="158" t="s">
        <v>130</v>
      </c>
    </row>
    <row r="394" spans="2:65" s="1" customFormat="1" ht="16.5" customHeight="1">
      <c r="B394" s="32"/>
      <c r="C394" s="164" t="s">
        <v>473</v>
      </c>
      <c r="D394" s="164" t="s">
        <v>176</v>
      </c>
      <c r="E394" s="166" t="s">
        <v>474</v>
      </c>
      <c r="F394" s="167" t="s">
        <v>475</v>
      </c>
      <c r="G394" s="168" t="s">
        <v>164</v>
      </c>
      <c r="H394" s="169">
        <v>0.49</v>
      </c>
      <c r="I394" s="170"/>
      <c r="J394" s="171">
        <f>ROUND(I394*H394,2)</f>
        <v>0</v>
      </c>
      <c r="K394" s="167" t="s">
        <v>136</v>
      </c>
      <c r="L394" s="172"/>
      <c r="M394" s="173" t="s">
        <v>1</v>
      </c>
      <c r="N394" s="174" t="s">
        <v>39</v>
      </c>
      <c r="P394" s="142">
        <f>O394*H394</f>
        <v>0</v>
      </c>
      <c r="Q394" s="142">
        <v>1</v>
      </c>
      <c r="R394" s="142">
        <f>Q394*H394</f>
        <v>0.49</v>
      </c>
      <c r="S394" s="142">
        <v>0</v>
      </c>
      <c r="T394" s="143">
        <f>S394*H394</f>
        <v>0</v>
      </c>
      <c r="AR394" s="144" t="s">
        <v>291</v>
      </c>
      <c r="AT394" s="144" t="s">
        <v>176</v>
      </c>
      <c r="AU394" s="144" t="s">
        <v>83</v>
      </c>
      <c r="AY394" s="17" t="s">
        <v>130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81</v>
      </c>
      <c r="BK394" s="145">
        <f>ROUND(I394*H394,2)</f>
        <v>0</v>
      </c>
      <c r="BL394" s="17" t="s">
        <v>236</v>
      </c>
      <c r="BM394" s="144" t="s">
        <v>476</v>
      </c>
    </row>
    <row r="395" spans="2:65" s="1" customFormat="1" ht="12">
      <c r="B395" s="32"/>
      <c r="D395" s="146" t="s">
        <v>139</v>
      </c>
      <c r="F395" s="147" t="s">
        <v>475</v>
      </c>
      <c r="I395" s="148"/>
      <c r="L395" s="32"/>
      <c r="M395" s="149"/>
      <c r="T395" s="56"/>
      <c r="AT395" s="17" t="s">
        <v>139</v>
      </c>
      <c r="AU395" s="17" t="s">
        <v>83</v>
      </c>
    </row>
    <row r="396" spans="2:65" s="12" customFormat="1" ht="12">
      <c r="B396" s="150"/>
      <c r="D396" s="146" t="s">
        <v>141</v>
      </c>
      <c r="E396" s="151" t="s">
        <v>1</v>
      </c>
      <c r="F396" s="152" t="s">
        <v>477</v>
      </c>
      <c r="H396" s="153">
        <v>0.49</v>
      </c>
      <c r="I396" s="154"/>
      <c r="L396" s="150"/>
      <c r="M396" s="155"/>
      <c r="T396" s="156"/>
      <c r="AT396" s="151" t="s">
        <v>141</v>
      </c>
      <c r="AU396" s="151" t="s">
        <v>83</v>
      </c>
      <c r="AV396" s="12" t="s">
        <v>83</v>
      </c>
      <c r="AW396" s="12" t="s">
        <v>30</v>
      </c>
      <c r="AX396" s="12" t="s">
        <v>74</v>
      </c>
      <c r="AY396" s="151" t="s">
        <v>130</v>
      </c>
    </row>
    <row r="397" spans="2:65" s="13" customFormat="1" ht="12">
      <c r="B397" s="157"/>
      <c r="D397" s="146" t="s">
        <v>141</v>
      </c>
      <c r="E397" s="158" t="s">
        <v>1</v>
      </c>
      <c r="F397" s="159" t="s">
        <v>143</v>
      </c>
      <c r="H397" s="160">
        <v>0.49</v>
      </c>
      <c r="I397" s="161"/>
      <c r="L397" s="157"/>
      <c r="M397" s="162"/>
      <c r="T397" s="163"/>
      <c r="AT397" s="158" t="s">
        <v>141</v>
      </c>
      <c r="AU397" s="158" t="s">
        <v>83</v>
      </c>
      <c r="AV397" s="13" t="s">
        <v>137</v>
      </c>
      <c r="AW397" s="13" t="s">
        <v>30</v>
      </c>
      <c r="AX397" s="13" t="s">
        <v>81</v>
      </c>
      <c r="AY397" s="158" t="s">
        <v>130</v>
      </c>
    </row>
    <row r="398" spans="2:65" s="1" customFormat="1" ht="16.5" customHeight="1">
      <c r="B398" s="32"/>
      <c r="C398" s="133" t="s">
        <v>478</v>
      </c>
      <c r="D398" s="133" t="s">
        <v>132</v>
      </c>
      <c r="E398" s="134" t="s">
        <v>479</v>
      </c>
      <c r="F398" s="135" t="s">
        <v>480</v>
      </c>
      <c r="G398" s="136" t="s">
        <v>263</v>
      </c>
      <c r="H398" s="189"/>
      <c r="I398" s="138"/>
      <c r="J398" s="139">
        <f>ROUND(I398*H398,2)</f>
        <v>0</v>
      </c>
      <c r="K398" s="135" t="s">
        <v>136</v>
      </c>
      <c r="L398" s="32"/>
      <c r="M398" s="140" t="s">
        <v>1</v>
      </c>
      <c r="N398" s="141" t="s">
        <v>39</v>
      </c>
      <c r="P398" s="142">
        <f>O398*H398</f>
        <v>0</v>
      </c>
      <c r="Q398" s="142">
        <v>0</v>
      </c>
      <c r="R398" s="142">
        <f>Q398*H398</f>
        <v>0</v>
      </c>
      <c r="S398" s="142">
        <v>0</v>
      </c>
      <c r="T398" s="143">
        <f>S398*H398</f>
        <v>0</v>
      </c>
      <c r="AR398" s="144" t="s">
        <v>236</v>
      </c>
      <c r="AT398" s="144" t="s">
        <v>132</v>
      </c>
      <c r="AU398" s="144" t="s">
        <v>83</v>
      </c>
      <c r="AY398" s="17" t="s">
        <v>130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7" t="s">
        <v>81</v>
      </c>
      <c r="BK398" s="145">
        <f>ROUND(I398*H398,2)</f>
        <v>0</v>
      </c>
      <c r="BL398" s="17" t="s">
        <v>236</v>
      </c>
      <c r="BM398" s="144" t="s">
        <v>481</v>
      </c>
    </row>
    <row r="399" spans="2:65" s="1" customFormat="1" ht="24">
      <c r="B399" s="32"/>
      <c r="D399" s="146" t="s">
        <v>139</v>
      </c>
      <c r="F399" s="147" t="s">
        <v>482</v>
      </c>
      <c r="I399" s="148"/>
      <c r="L399" s="32"/>
      <c r="M399" s="149"/>
      <c r="T399" s="56"/>
      <c r="AT399" s="17" t="s">
        <v>139</v>
      </c>
      <c r="AU399" s="17" t="s">
        <v>83</v>
      </c>
    </row>
    <row r="400" spans="2:65" s="11" customFormat="1" ht="22.75" customHeight="1">
      <c r="B400" s="121"/>
      <c r="D400" s="122" t="s">
        <v>73</v>
      </c>
      <c r="E400" s="131" t="s">
        <v>483</v>
      </c>
      <c r="F400" s="131" t="s">
        <v>484</v>
      </c>
      <c r="I400" s="124"/>
      <c r="J400" s="132">
        <f>BK400</f>
        <v>0</v>
      </c>
      <c r="L400" s="121"/>
      <c r="M400" s="126"/>
      <c r="P400" s="127">
        <f>SUM(P401:P454)</f>
        <v>0</v>
      </c>
      <c r="R400" s="127">
        <f>SUM(R401:R454)</f>
        <v>0.13202304000000001</v>
      </c>
      <c r="T400" s="128">
        <f>SUM(T401:T454)</f>
        <v>0</v>
      </c>
      <c r="AR400" s="122" t="s">
        <v>83</v>
      </c>
      <c r="AT400" s="129" t="s">
        <v>73</v>
      </c>
      <c r="AU400" s="129" t="s">
        <v>81</v>
      </c>
      <c r="AY400" s="122" t="s">
        <v>130</v>
      </c>
      <c r="BK400" s="130">
        <f>SUM(BK401:BK454)</f>
        <v>0</v>
      </c>
    </row>
    <row r="401" spans="2:65" s="1" customFormat="1" ht="16.5" customHeight="1">
      <c r="B401" s="32"/>
      <c r="C401" s="133" t="s">
        <v>485</v>
      </c>
      <c r="D401" s="133" t="s">
        <v>132</v>
      </c>
      <c r="E401" s="134" t="s">
        <v>486</v>
      </c>
      <c r="F401" s="135" t="s">
        <v>487</v>
      </c>
      <c r="G401" s="136" t="s">
        <v>135</v>
      </c>
      <c r="H401" s="137">
        <v>133.69</v>
      </c>
      <c r="I401" s="138"/>
      <c r="J401" s="139">
        <f>ROUND(I401*H401,2)</f>
        <v>0</v>
      </c>
      <c r="K401" s="135" t="s">
        <v>136</v>
      </c>
      <c r="L401" s="32"/>
      <c r="M401" s="140" t="s">
        <v>1</v>
      </c>
      <c r="N401" s="141" t="s">
        <v>39</v>
      </c>
      <c r="P401" s="142">
        <f>O401*H401</f>
        <v>0</v>
      </c>
      <c r="Q401" s="142">
        <v>2.0000000000000002E-5</v>
      </c>
      <c r="R401" s="142">
        <f>Q401*H401</f>
        <v>2.6738E-3</v>
      </c>
      <c r="S401" s="142">
        <v>0</v>
      </c>
      <c r="T401" s="143">
        <f>S401*H401</f>
        <v>0</v>
      </c>
      <c r="AR401" s="144" t="s">
        <v>236</v>
      </c>
      <c r="AT401" s="144" t="s">
        <v>132</v>
      </c>
      <c r="AU401" s="144" t="s">
        <v>83</v>
      </c>
      <c r="AY401" s="17" t="s">
        <v>130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7" t="s">
        <v>81</v>
      </c>
      <c r="BK401" s="145">
        <f>ROUND(I401*H401,2)</f>
        <v>0</v>
      </c>
      <c r="BL401" s="17" t="s">
        <v>236</v>
      </c>
      <c r="BM401" s="144" t="s">
        <v>488</v>
      </c>
    </row>
    <row r="402" spans="2:65" s="1" customFormat="1" ht="12">
      <c r="B402" s="32"/>
      <c r="D402" s="146" t="s">
        <v>139</v>
      </c>
      <c r="F402" s="147" t="s">
        <v>489</v>
      </c>
      <c r="I402" s="148"/>
      <c r="L402" s="32"/>
      <c r="M402" s="149"/>
      <c r="T402" s="56"/>
      <c r="AT402" s="17" t="s">
        <v>139</v>
      </c>
      <c r="AU402" s="17" t="s">
        <v>83</v>
      </c>
    </row>
    <row r="403" spans="2:65" s="12" customFormat="1" ht="12">
      <c r="B403" s="150"/>
      <c r="D403" s="146" t="s">
        <v>141</v>
      </c>
      <c r="E403" s="151" t="s">
        <v>1</v>
      </c>
      <c r="F403" s="152" t="s">
        <v>490</v>
      </c>
      <c r="H403" s="153">
        <v>29.504000000000001</v>
      </c>
      <c r="I403" s="154"/>
      <c r="L403" s="150"/>
      <c r="M403" s="155"/>
      <c r="T403" s="156"/>
      <c r="AT403" s="151" t="s">
        <v>141</v>
      </c>
      <c r="AU403" s="151" t="s">
        <v>83</v>
      </c>
      <c r="AV403" s="12" t="s">
        <v>83</v>
      </c>
      <c r="AW403" s="12" t="s">
        <v>30</v>
      </c>
      <c r="AX403" s="12" t="s">
        <v>74</v>
      </c>
      <c r="AY403" s="151" t="s">
        <v>130</v>
      </c>
    </row>
    <row r="404" spans="2:65" s="12" customFormat="1" ht="12">
      <c r="B404" s="150"/>
      <c r="D404" s="146" t="s">
        <v>141</v>
      </c>
      <c r="E404" s="151" t="s">
        <v>1</v>
      </c>
      <c r="F404" s="152" t="s">
        <v>491</v>
      </c>
      <c r="H404" s="153">
        <v>104.18600000000001</v>
      </c>
      <c r="I404" s="154"/>
      <c r="L404" s="150"/>
      <c r="M404" s="155"/>
      <c r="T404" s="156"/>
      <c r="AT404" s="151" t="s">
        <v>141</v>
      </c>
      <c r="AU404" s="151" t="s">
        <v>83</v>
      </c>
      <c r="AV404" s="12" t="s">
        <v>83</v>
      </c>
      <c r="AW404" s="12" t="s">
        <v>30</v>
      </c>
      <c r="AX404" s="12" t="s">
        <v>74</v>
      </c>
      <c r="AY404" s="151" t="s">
        <v>130</v>
      </c>
    </row>
    <row r="405" spans="2:65" s="13" customFormat="1" ht="12">
      <c r="B405" s="157"/>
      <c r="D405" s="146" t="s">
        <v>141</v>
      </c>
      <c r="E405" s="158" t="s">
        <v>1</v>
      </c>
      <c r="F405" s="159" t="s">
        <v>143</v>
      </c>
      <c r="H405" s="160">
        <v>133.69</v>
      </c>
      <c r="I405" s="161"/>
      <c r="L405" s="157"/>
      <c r="M405" s="162"/>
      <c r="T405" s="163"/>
      <c r="AT405" s="158" t="s">
        <v>141</v>
      </c>
      <c r="AU405" s="158" t="s">
        <v>83</v>
      </c>
      <c r="AV405" s="13" t="s">
        <v>137</v>
      </c>
      <c r="AW405" s="13" t="s">
        <v>30</v>
      </c>
      <c r="AX405" s="13" t="s">
        <v>81</v>
      </c>
      <c r="AY405" s="158" t="s">
        <v>130</v>
      </c>
    </row>
    <row r="406" spans="2:65" s="1" customFormat="1" ht="16.5" customHeight="1">
      <c r="B406" s="32"/>
      <c r="C406" s="133" t="s">
        <v>492</v>
      </c>
      <c r="D406" s="133" t="s">
        <v>132</v>
      </c>
      <c r="E406" s="134" t="s">
        <v>493</v>
      </c>
      <c r="F406" s="135" t="s">
        <v>494</v>
      </c>
      <c r="G406" s="136" t="s">
        <v>135</v>
      </c>
      <c r="H406" s="137">
        <v>133.69</v>
      </c>
      <c r="I406" s="138"/>
      <c r="J406" s="139">
        <f>ROUND(I406*H406,2)</f>
        <v>0</v>
      </c>
      <c r="K406" s="135" t="s">
        <v>136</v>
      </c>
      <c r="L406" s="32"/>
      <c r="M406" s="140" t="s">
        <v>1</v>
      </c>
      <c r="N406" s="141" t="s">
        <v>39</v>
      </c>
      <c r="P406" s="142">
        <f>O406*H406</f>
        <v>0</v>
      </c>
      <c r="Q406" s="142">
        <v>0</v>
      </c>
      <c r="R406" s="142">
        <f>Q406*H406</f>
        <v>0</v>
      </c>
      <c r="S406" s="142">
        <v>0</v>
      </c>
      <c r="T406" s="143">
        <f>S406*H406</f>
        <v>0</v>
      </c>
      <c r="AR406" s="144" t="s">
        <v>236</v>
      </c>
      <c r="AT406" s="144" t="s">
        <v>132</v>
      </c>
      <c r="AU406" s="144" t="s">
        <v>83</v>
      </c>
      <c r="AY406" s="17" t="s">
        <v>130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7" t="s">
        <v>81</v>
      </c>
      <c r="BK406" s="145">
        <f>ROUND(I406*H406,2)</f>
        <v>0</v>
      </c>
      <c r="BL406" s="17" t="s">
        <v>236</v>
      </c>
      <c r="BM406" s="144" t="s">
        <v>495</v>
      </c>
    </row>
    <row r="407" spans="2:65" s="1" customFormat="1" ht="12">
      <c r="B407" s="32"/>
      <c r="D407" s="146" t="s">
        <v>139</v>
      </c>
      <c r="F407" s="147" t="s">
        <v>496</v>
      </c>
      <c r="I407" s="148"/>
      <c r="L407" s="32"/>
      <c r="M407" s="149"/>
      <c r="T407" s="56"/>
      <c r="AT407" s="17" t="s">
        <v>139</v>
      </c>
      <c r="AU407" s="17" t="s">
        <v>83</v>
      </c>
    </row>
    <row r="408" spans="2:65" s="1" customFormat="1" ht="16.5" customHeight="1">
      <c r="B408" s="32"/>
      <c r="C408" s="133" t="s">
        <v>497</v>
      </c>
      <c r="D408" s="133" t="s">
        <v>132</v>
      </c>
      <c r="E408" s="134" t="s">
        <v>498</v>
      </c>
      <c r="F408" s="135" t="s">
        <v>499</v>
      </c>
      <c r="G408" s="136" t="s">
        <v>135</v>
      </c>
      <c r="H408" s="137">
        <v>133.69</v>
      </c>
      <c r="I408" s="138"/>
      <c r="J408" s="139">
        <f>ROUND(I408*H408,2)</f>
        <v>0</v>
      </c>
      <c r="K408" s="135" t="s">
        <v>136</v>
      </c>
      <c r="L408" s="32"/>
      <c r="M408" s="140" t="s">
        <v>1</v>
      </c>
      <c r="N408" s="141" t="s">
        <v>39</v>
      </c>
      <c r="P408" s="142">
        <f>O408*H408</f>
        <v>0</v>
      </c>
      <c r="Q408" s="142">
        <v>2.2000000000000001E-4</v>
      </c>
      <c r="R408" s="142">
        <f>Q408*H408</f>
        <v>2.9411800000000002E-2</v>
      </c>
      <c r="S408" s="142">
        <v>0</v>
      </c>
      <c r="T408" s="143">
        <f>S408*H408</f>
        <v>0</v>
      </c>
      <c r="AR408" s="144" t="s">
        <v>236</v>
      </c>
      <c r="AT408" s="144" t="s">
        <v>132</v>
      </c>
      <c r="AU408" s="144" t="s">
        <v>83</v>
      </c>
      <c r="AY408" s="17" t="s">
        <v>130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7" t="s">
        <v>81</v>
      </c>
      <c r="BK408" s="145">
        <f>ROUND(I408*H408,2)</f>
        <v>0</v>
      </c>
      <c r="BL408" s="17" t="s">
        <v>236</v>
      </c>
      <c r="BM408" s="144" t="s">
        <v>500</v>
      </c>
    </row>
    <row r="409" spans="2:65" s="1" customFormat="1" ht="24">
      <c r="B409" s="32"/>
      <c r="D409" s="146" t="s">
        <v>139</v>
      </c>
      <c r="F409" s="147" t="s">
        <v>501</v>
      </c>
      <c r="I409" s="148"/>
      <c r="L409" s="32"/>
      <c r="M409" s="149"/>
      <c r="T409" s="56"/>
      <c r="AT409" s="17" t="s">
        <v>139</v>
      </c>
      <c r="AU409" s="17" t="s">
        <v>83</v>
      </c>
    </row>
    <row r="410" spans="2:65" s="1" customFormat="1" ht="16.5" customHeight="1">
      <c r="B410" s="32"/>
      <c r="C410" s="133" t="s">
        <v>502</v>
      </c>
      <c r="D410" s="133" t="s">
        <v>132</v>
      </c>
      <c r="E410" s="134" t="s">
        <v>503</v>
      </c>
      <c r="F410" s="135" t="s">
        <v>504</v>
      </c>
      <c r="G410" s="136" t="s">
        <v>135</v>
      </c>
      <c r="H410" s="137">
        <v>133.69</v>
      </c>
      <c r="I410" s="138"/>
      <c r="J410" s="139">
        <f>ROUND(I410*H410,2)</f>
        <v>0</v>
      </c>
      <c r="K410" s="135" t="s">
        <v>136</v>
      </c>
      <c r="L410" s="32"/>
      <c r="M410" s="140" t="s">
        <v>1</v>
      </c>
      <c r="N410" s="141" t="s">
        <v>39</v>
      </c>
      <c r="P410" s="142">
        <f>O410*H410</f>
        <v>0</v>
      </c>
      <c r="Q410" s="142">
        <v>1.2999999999999999E-4</v>
      </c>
      <c r="R410" s="142">
        <f>Q410*H410</f>
        <v>1.7379699999999998E-2</v>
      </c>
      <c r="S410" s="142">
        <v>0</v>
      </c>
      <c r="T410" s="143">
        <f>S410*H410</f>
        <v>0</v>
      </c>
      <c r="AR410" s="144" t="s">
        <v>236</v>
      </c>
      <c r="AT410" s="144" t="s">
        <v>132</v>
      </c>
      <c r="AU410" s="144" t="s">
        <v>83</v>
      </c>
      <c r="AY410" s="17" t="s">
        <v>130</v>
      </c>
      <c r="BE410" s="145">
        <f>IF(N410="základní",J410,0)</f>
        <v>0</v>
      </c>
      <c r="BF410" s="145">
        <f>IF(N410="snížená",J410,0)</f>
        <v>0</v>
      </c>
      <c r="BG410" s="145">
        <f>IF(N410="zákl. přenesená",J410,0)</f>
        <v>0</v>
      </c>
      <c r="BH410" s="145">
        <f>IF(N410="sníž. přenesená",J410,0)</f>
        <v>0</v>
      </c>
      <c r="BI410" s="145">
        <f>IF(N410="nulová",J410,0)</f>
        <v>0</v>
      </c>
      <c r="BJ410" s="17" t="s">
        <v>81</v>
      </c>
      <c r="BK410" s="145">
        <f>ROUND(I410*H410,2)</f>
        <v>0</v>
      </c>
      <c r="BL410" s="17" t="s">
        <v>236</v>
      </c>
      <c r="BM410" s="144" t="s">
        <v>505</v>
      </c>
    </row>
    <row r="411" spans="2:65" s="1" customFormat="1" ht="12">
      <c r="B411" s="32"/>
      <c r="D411" s="146" t="s">
        <v>139</v>
      </c>
      <c r="F411" s="147" t="s">
        <v>506</v>
      </c>
      <c r="I411" s="148"/>
      <c r="L411" s="32"/>
      <c r="M411" s="149"/>
      <c r="T411" s="56"/>
      <c r="AT411" s="17" t="s">
        <v>139</v>
      </c>
      <c r="AU411" s="17" t="s">
        <v>83</v>
      </c>
    </row>
    <row r="412" spans="2:65" s="1" customFormat="1" ht="16.5" customHeight="1">
      <c r="B412" s="32"/>
      <c r="C412" s="133" t="s">
        <v>507</v>
      </c>
      <c r="D412" s="133" t="s">
        <v>132</v>
      </c>
      <c r="E412" s="134" t="s">
        <v>508</v>
      </c>
      <c r="F412" s="135" t="s">
        <v>509</v>
      </c>
      <c r="G412" s="136" t="s">
        <v>135</v>
      </c>
      <c r="H412" s="137">
        <v>133.69</v>
      </c>
      <c r="I412" s="138"/>
      <c r="J412" s="139">
        <f>ROUND(I412*H412,2)</f>
        <v>0</v>
      </c>
      <c r="K412" s="135" t="s">
        <v>136</v>
      </c>
      <c r="L412" s="32"/>
      <c r="M412" s="140" t="s">
        <v>1</v>
      </c>
      <c r="N412" s="141" t="s">
        <v>39</v>
      </c>
      <c r="P412" s="142">
        <f>O412*H412</f>
        <v>0</v>
      </c>
      <c r="Q412" s="142">
        <v>2.5000000000000001E-4</v>
      </c>
      <c r="R412" s="142">
        <f>Q412*H412</f>
        <v>3.3422500000000001E-2</v>
      </c>
      <c r="S412" s="142">
        <v>0</v>
      </c>
      <c r="T412" s="143">
        <f>S412*H412</f>
        <v>0</v>
      </c>
      <c r="AR412" s="144" t="s">
        <v>236</v>
      </c>
      <c r="AT412" s="144" t="s">
        <v>132</v>
      </c>
      <c r="AU412" s="144" t="s">
        <v>83</v>
      </c>
      <c r="AY412" s="17" t="s">
        <v>130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81</v>
      </c>
      <c r="BK412" s="145">
        <f>ROUND(I412*H412,2)</f>
        <v>0</v>
      </c>
      <c r="BL412" s="17" t="s">
        <v>236</v>
      </c>
      <c r="BM412" s="144" t="s">
        <v>510</v>
      </c>
    </row>
    <row r="413" spans="2:65" s="1" customFormat="1" ht="12">
      <c r="B413" s="32"/>
      <c r="D413" s="146" t="s">
        <v>139</v>
      </c>
      <c r="F413" s="147" t="s">
        <v>511</v>
      </c>
      <c r="I413" s="148"/>
      <c r="L413" s="32"/>
      <c r="M413" s="149"/>
      <c r="T413" s="56"/>
      <c r="AT413" s="17" t="s">
        <v>139</v>
      </c>
      <c r="AU413" s="17" t="s">
        <v>83</v>
      </c>
    </row>
    <row r="414" spans="2:65" s="1" customFormat="1" ht="16.5" customHeight="1">
      <c r="B414" s="32"/>
      <c r="C414" s="133" t="s">
        <v>512</v>
      </c>
      <c r="D414" s="133" t="s">
        <v>132</v>
      </c>
      <c r="E414" s="134" t="s">
        <v>513</v>
      </c>
      <c r="F414" s="135" t="s">
        <v>514</v>
      </c>
      <c r="G414" s="136" t="s">
        <v>135</v>
      </c>
      <c r="H414" s="137">
        <v>92.707999999999998</v>
      </c>
      <c r="I414" s="138"/>
      <c r="J414" s="139">
        <f>ROUND(I414*H414,2)</f>
        <v>0</v>
      </c>
      <c r="K414" s="135" t="s">
        <v>136</v>
      </c>
      <c r="L414" s="32"/>
      <c r="M414" s="140" t="s">
        <v>1</v>
      </c>
      <c r="N414" s="141" t="s">
        <v>39</v>
      </c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44" t="s">
        <v>236</v>
      </c>
      <c r="AT414" s="144" t="s">
        <v>132</v>
      </c>
      <c r="AU414" s="144" t="s">
        <v>83</v>
      </c>
      <c r="AY414" s="17" t="s">
        <v>130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81</v>
      </c>
      <c r="BK414" s="145">
        <f>ROUND(I414*H414,2)</f>
        <v>0</v>
      </c>
      <c r="BL414" s="17" t="s">
        <v>236</v>
      </c>
      <c r="BM414" s="144" t="s">
        <v>515</v>
      </c>
    </row>
    <row r="415" spans="2:65" s="1" customFormat="1" ht="12">
      <c r="B415" s="32"/>
      <c r="D415" s="146" t="s">
        <v>139</v>
      </c>
      <c r="F415" s="147" t="s">
        <v>516</v>
      </c>
      <c r="I415" s="148"/>
      <c r="L415" s="32"/>
      <c r="M415" s="149"/>
      <c r="T415" s="56"/>
      <c r="AT415" s="17" t="s">
        <v>139</v>
      </c>
      <c r="AU415" s="17" t="s">
        <v>83</v>
      </c>
    </row>
    <row r="416" spans="2:65" s="1" customFormat="1" ht="144">
      <c r="B416" s="32"/>
      <c r="D416" s="146" t="s">
        <v>226</v>
      </c>
      <c r="F416" s="188" t="s">
        <v>517</v>
      </c>
      <c r="I416" s="148"/>
      <c r="L416" s="32"/>
      <c r="M416" s="149"/>
      <c r="T416" s="56"/>
      <c r="AT416" s="17" t="s">
        <v>226</v>
      </c>
      <c r="AU416" s="17" t="s">
        <v>83</v>
      </c>
    </row>
    <row r="417" spans="2:51" s="14" customFormat="1" ht="12">
      <c r="B417" s="175"/>
      <c r="D417" s="146" t="s">
        <v>141</v>
      </c>
      <c r="E417" s="176" t="s">
        <v>1</v>
      </c>
      <c r="F417" s="177" t="s">
        <v>408</v>
      </c>
      <c r="H417" s="176" t="s">
        <v>1</v>
      </c>
      <c r="I417" s="178"/>
      <c r="L417" s="175"/>
      <c r="M417" s="179"/>
      <c r="T417" s="180"/>
      <c r="AT417" s="176" t="s">
        <v>141</v>
      </c>
      <c r="AU417" s="176" t="s">
        <v>83</v>
      </c>
      <c r="AV417" s="14" t="s">
        <v>81</v>
      </c>
      <c r="AW417" s="14" t="s">
        <v>30</v>
      </c>
      <c r="AX417" s="14" t="s">
        <v>74</v>
      </c>
      <c r="AY417" s="176" t="s">
        <v>130</v>
      </c>
    </row>
    <row r="418" spans="2:51" s="12" customFormat="1" ht="12">
      <c r="B418" s="150"/>
      <c r="D418" s="146" t="s">
        <v>141</v>
      </c>
      <c r="E418" s="151" t="s">
        <v>1</v>
      </c>
      <c r="F418" s="152" t="s">
        <v>518</v>
      </c>
      <c r="H418" s="153">
        <v>3.7440000000000002</v>
      </c>
      <c r="I418" s="154"/>
      <c r="L418" s="150"/>
      <c r="M418" s="155"/>
      <c r="T418" s="156"/>
      <c r="AT418" s="151" t="s">
        <v>141</v>
      </c>
      <c r="AU418" s="151" t="s">
        <v>83</v>
      </c>
      <c r="AV418" s="12" t="s">
        <v>83</v>
      </c>
      <c r="AW418" s="12" t="s">
        <v>30</v>
      </c>
      <c r="AX418" s="12" t="s">
        <v>74</v>
      </c>
      <c r="AY418" s="151" t="s">
        <v>130</v>
      </c>
    </row>
    <row r="419" spans="2:51" s="15" customFormat="1" ht="12">
      <c r="B419" s="181"/>
      <c r="D419" s="146" t="s">
        <v>141</v>
      </c>
      <c r="E419" s="182" t="s">
        <v>1</v>
      </c>
      <c r="F419" s="183" t="s">
        <v>211</v>
      </c>
      <c r="H419" s="184">
        <v>3.7440000000000002</v>
      </c>
      <c r="I419" s="185"/>
      <c r="L419" s="181"/>
      <c r="M419" s="186"/>
      <c r="T419" s="187"/>
      <c r="AT419" s="182" t="s">
        <v>141</v>
      </c>
      <c r="AU419" s="182" t="s">
        <v>83</v>
      </c>
      <c r="AV419" s="15" t="s">
        <v>151</v>
      </c>
      <c r="AW419" s="15" t="s">
        <v>30</v>
      </c>
      <c r="AX419" s="15" t="s">
        <v>74</v>
      </c>
      <c r="AY419" s="182" t="s">
        <v>130</v>
      </c>
    </row>
    <row r="420" spans="2:51" s="12" customFormat="1" ht="12">
      <c r="B420" s="150"/>
      <c r="D420" s="146" t="s">
        <v>141</v>
      </c>
      <c r="E420" s="151" t="s">
        <v>1</v>
      </c>
      <c r="F420" s="152" t="s">
        <v>519</v>
      </c>
      <c r="H420" s="153">
        <v>0.14399999999999999</v>
      </c>
      <c r="I420" s="154"/>
      <c r="L420" s="150"/>
      <c r="M420" s="155"/>
      <c r="T420" s="156"/>
      <c r="AT420" s="151" t="s">
        <v>141</v>
      </c>
      <c r="AU420" s="151" t="s">
        <v>83</v>
      </c>
      <c r="AV420" s="12" t="s">
        <v>83</v>
      </c>
      <c r="AW420" s="12" t="s">
        <v>30</v>
      </c>
      <c r="AX420" s="12" t="s">
        <v>74</v>
      </c>
      <c r="AY420" s="151" t="s">
        <v>130</v>
      </c>
    </row>
    <row r="421" spans="2:51" s="12" customFormat="1" ht="12">
      <c r="B421" s="150"/>
      <c r="D421" s="146" t="s">
        <v>141</v>
      </c>
      <c r="E421" s="151" t="s">
        <v>1</v>
      </c>
      <c r="F421" s="152" t="s">
        <v>520</v>
      </c>
      <c r="H421" s="153">
        <v>0.29799999999999999</v>
      </c>
      <c r="I421" s="154"/>
      <c r="L421" s="150"/>
      <c r="M421" s="155"/>
      <c r="T421" s="156"/>
      <c r="AT421" s="151" t="s">
        <v>141</v>
      </c>
      <c r="AU421" s="151" t="s">
        <v>83</v>
      </c>
      <c r="AV421" s="12" t="s">
        <v>83</v>
      </c>
      <c r="AW421" s="12" t="s">
        <v>30</v>
      </c>
      <c r="AX421" s="12" t="s">
        <v>74</v>
      </c>
      <c r="AY421" s="151" t="s">
        <v>130</v>
      </c>
    </row>
    <row r="422" spans="2:51" s="12" customFormat="1" ht="12">
      <c r="B422" s="150"/>
      <c r="D422" s="146" t="s">
        <v>141</v>
      </c>
      <c r="E422" s="151" t="s">
        <v>1</v>
      </c>
      <c r="F422" s="152" t="s">
        <v>521</v>
      </c>
      <c r="H422" s="153">
        <v>0.92200000000000004</v>
      </c>
      <c r="I422" s="154"/>
      <c r="L422" s="150"/>
      <c r="M422" s="155"/>
      <c r="T422" s="156"/>
      <c r="AT422" s="151" t="s">
        <v>141</v>
      </c>
      <c r="AU422" s="151" t="s">
        <v>83</v>
      </c>
      <c r="AV422" s="12" t="s">
        <v>83</v>
      </c>
      <c r="AW422" s="12" t="s">
        <v>30</v>
      </c>
      <c r="AX422" s="12" t="s">
        <v>74</v>
      </c>
      <c r="AY422" s="151" t="s">
        <v>130</v>
      </c>
    </row>
    <row r="423" spans="2:51" s="12" customFormat="1" ht="12">
      <c r="B423" s="150"/>
      <c r="D423" s="146" t="s">
        <v>141</v>
      </c>
      <c r="E423" s="151" t="s">
        <v>1</v>
      </c>
      <c r="F423" s="152" t="s">
        <v>522</v>
      </c>
      <c r="H423" s="153">
        <v>0.46000000000000008</v>
      </c>
      <c r="I423" s="154"/>
      <c r="L423" s="150"/>
      <c r="M423" s="155"/>
      <c r="T423" s="156"/>
      <c r="AT423" s="151" t="s">
        <v>141</v>
      </c>
      <c r="AU423" s="151" t="s">
        <v>83</v>
      </c>
      <c r="AV423" s="12" t="s">
        <v>83</v>
      </c>
      <c r="AW423" s="12" t="s">
        <v>30</v>
      </c>
      <c r="AX423" s="12" t="s">
        <v>74</v>
      </c>
      <c r="AY423" s="151" t="s">
        <v>130</v>
      </c>
    </row>
    <row r="424" spans="2:51" s="15" customFormat="1" ht="12">
      <c r="B424" s="181"/>
      <c r="D424" s="146" t="s">
        <v>141</v>
      </c>
      <c r="E424" s="182" t="s">
        <v>1</v>
      </c>
      <c r="F424" s="183" t="s">
        <v>211</v>
      </c>
      <c r="H424" s="184">
        <v>1.8240000000000003</v>
      </c>
      <c r="I424" s="185"/>
      <c r="L424" s="181"/>
      <c r="M424" s="186"/>
      <c r="T424" s="187"/>
      <c r="AT424" s="182" t="s">
        <v>141</v>
      </c>
      <c r="AU424" s="182" t="s">
        <v>83</v>
      </c>
      <c r="AV424" s="15" t="s">
        <v>151</v>
      </c>
      <c r="AW424" s="15" t="s">
        <v>30</v>
      </c>
      <c r="AX424" s="15" t="s">
        <v>74</v>
      </c>
      <c r="AY424" s="182" t="s">
        <v>130</v>
      </c>
    </row>
    <row r="425" spans="2:51" s="12" customFormat="1" ht="12">
      <c r="B425" s="150"/>
      <c r="D425" s="146" t="s">
        <v>141</v>
      </c>
      <c r="E425" s="151" t="s">
        <v>1</v>
      </c>
      <c r="F425" s="152" t="s">
        <v>523</v>
      </c>
      <c r="H425" s="153">
        <v>6.1710000000000003</v>
      </c>
      <c r="I425" s="154"/>
      <c r="L425" s="150"/>
      <c r="M425" s="155"/>
      <c r="T425" s="156"/>
      <c r="AT425" s="151" t="s">
        <v>141</v>
      </c>
      <c r="AU425" s="151" t="s">
        <v>83</v>
      </c>
      <c r="AV425" s="12" t="s">
        <v>83</v>
      </c>
      <c r="AW425" s="12" t="s">
        <v>30</v>
      </c>
      <c r="AX425" s="12" t="s">
        <v>74</v>
      </c>
      <c r="AY425" s="151" t="s">
        <v>130</v>
      </c>
    </row>
    <row r="426" spans="2:51" s="15" customFormat="1" ht="12">
      <c r="B426" s="181"/>
      <c r="D426" s="146" t="s">
        <v>141</v>
      </c>
      <c r="E426" s="182" t="s">
        <v>1</v>
      </c>
      <c r="F426" s="183" t="s">
        <v>211</v>
      </c>
      <c r="H426" s="184">
        <v>6.1710000000000003</v>
      </c>
      <c r="I426" s="185"/>
      <c r="L426" s="181"/>
      <c r="M426" s="186"/>
      <c r="T426" s="187"/>
      <c r="AT426" s="182" t="s">
        <v>141</v>
      </c>
      <c r="AU426" s="182" t="s">
        <v>83</v>
      </c>
      <c r="AV426" s="15" t="s">
        <v>151</v>
      </c>
      <c r="AW426" s="15" t="s">
        <v>30</v>
      </c>
      <c r="AX426" s="15" t="s">
        <v>74</v>
      </c>
      <c r="AY426" s="182" t="s">
        <v>130</v>
      </c>
    </row>
    <row r="427" spans="2:51" s="12" customFormat="1" ht="24">
      <c r="B427" s="150"/>
      <c r="D427" s="146" t="s">
        <v>141</v>
      </c>
      <c r="E427" s="151" t="s">
        <v>1</v>
      </c>
      <c r="F427" s="152" t="s">
        <v>524</v>
      </c>
      <c r="H427" s="153">
        <v>0.21299999999999999</v>
      </c>
      <c r="I427" s="154"/>
      <c r="L427" s="150"/>
      <c r="M427" s="155"/>
      <c r="T427" s="156"/>
      <c r="AT427" s="151" t="s">
        <v>141</v>
      </c>
      <c r="AU427" s="151" t="s">
        <v>83</v>
      </c>
      <c r="AV427" s="12" t="s">
        <v>83</v>
      </c>
      <c r="AW427" s="12" t="s">
        <v>30</v>
      </c>
      <c r="AX427" s="12" t="s">
        <v>74</v>
      </c>
      <c r="AY427" s="151" t="s">
        <v>130</v>
      </c>
    </row>
    <row r="428" spans="2:51" s="15" customFormat="1" ht="12">
      <c r="B428" s="181"/>
      <c r="D428" s="146" t="s">
        <v>141</v>
      </c>
      <c r="E428" s="182" t="s">
        <v>1</v>
      </c>
      <c r="F428" s="183" t="s">
        <v>211</v>
      </c>
      <c r="H428" s="184">
        <v>0.21299999999999999</v>
      </c>
      <c r="I428" s="185"/>
      <c r="L428" s="181"/>
      <c r="M428" s="186"/>
      <c r="T428" s="187"/>
      <c r="AT428" s="182" t="s">
        <v>141</v>
      </c>
      <c r="AU428" s="182" t="s">
        <v>83</v>
      </c>
      <c r="AV428" s="15" t="s">
        <v>151</v>
      </c>
      <c r="AW428" s="15" t="s">
        <v>30</v>
      </c>
      <c r="AX428" s="15" t="s">
        <v>74</v>
      </c>
      <c r="AY428" s="182" t="s">
        <v>130</v>
      </c>
    </row>
    <row r="429" spans="2:51" s="12" customFormat="1" ht="12">
      <c r="B429" s="150"/>
      <c r="D429" s="146" t="s">
        <v>141</v>
      </c>
      <c r="E429" s="151" t="s">
        <v>1</v>
      </c>
      <c r="F429" s="152" t="s">
        <v>525</v>
      </c>
      <c r="H429" s="153">
        <v>2.9089999999999998</v>
      </c>
      <c r="I429" s="154"/>
      <c r="L429" s="150"/>
      <c r="M429" s="155"/>
      <c r="T429" s="156"/>
      <c r="AT429" s="151" t="s">
        <v>141</v>
      </c>
      <c r="AU429" s="151" t="s">
        <v>83</v>
      </c>
      <c r="AV429" s="12" t="s">
        <v>83</v>
      </c>
      <c r="AW429" s="12" t="s">
        <v>30</v>
      </c>
      <c r="AX429" s="12" t="s">
        <v>74</v>
      </c>
      <c r="AY429" s="151" t="s">
        <v>130</v>
      </c>
    </row>
    <row r="430" spans="2:51" s="15" customFormat="1" ht="12">
      <c r="B430" s="181"/>
      <c r="D430" s="146" t="s">
        <v>141</v>
      </c>
      <c r="E430" s="182" t="s">
        <v>1</v>
      </c>
      <c r="F430" s="183" t="s">
        <v>211</v>
      </c>
      <c r="H430" s="184">
        <v>2.9089999999999998</v>
      </c>
      <c r="I430" s="185"/>
      <c r="L430" s="181"/>
      <c r="M430" s="186"/>
      <c r="T430" s="187"/>
      <c r="AT430" s="182" t="s">
        <v>141</v>
      </c>
      <c r="AU430" s="182" t="s">
        <v>83</v>
      </c>
      <c r="AV430" s="15" t="s">
        <v>151</v>
      </c>
      <c r="AW430" s="15" t="s">
        <v>30</v>
      </c>
      <c r="AX430" s="15" t="s">
        <v>74</v>
      </c>
      <c r="AY430" s="182" t="s">
        <v>130</v>
      </c>
    </row>
    <row r="431" spans="2:51" s="12" customFormat="1" ht="12">
      <c r="B431" s="150"/>
      <c r="D431" s="146" t="s">
        <v>141</v>
      </c>
      <c r="E431" s="151" t="s">
        <v>1</v>
      </c>
      <c r="F431" s="152" t="s">
        <v>526</v>
      </c>
      <c r="H431" s="153">
        <v>2.88</v>
      </c>
      <c r="I431" s="154"/>
      <c r="L431" s="150"/>
      <c r="M431" s="155"/>
      <c r="T431" s="156"/>
      <c r="AT431" s="151" t="s">
        <v>141</v>
      </c>
      <c r="AU431" s="151" t="s">
        <v>83</v>
      </c>
      <c r="AV431" s="12" t="s">
        <v>83</v>
      </c>
      <c r="AW431" s="12" t="s">
        <v>30</v>
      </c>
      <c r="AX431" s="12" t="s">
        <v>74</v>
      </c>
      <c r="AY431" s="151" t="s">
        <v>130</v>
      </c>
    </row>
    <row r="432" spans="2:51" s="15" customFormat="1" ht="12">
      <c r="B432" s="181"/>
      <c r="D432" s="146" t="s">
        <v>141</v>
      </c>
      <c r="E432" s="182" t="s">
        <v>1</v>
      </c>
      <c r="F432" s="183" t="s">
        <v>211</v>
      </c>
      <c r="H432" s="184">
        <v>2.88</v>
      </c>
      <c r="I432" s="185"/>
      <c r="L432" s="181"/>
      <c r="M432" s="186"/>
      <c r="T432" s="187"/>
      <c r="AT432" s="182" t="s">
        <v>141</v>
      </c>
      <c r="AU432" s="182" t="s">
        <v>83</v>
      </c>
      <c r="AV432" s="15" t="s">
        <v>151</v>
      </c>
      <c r="AW432" s="15" t="s">
        <v>30</v>
      </c>
      <c r="AX432" s="15" t="s">
        <v>74</v>
      </c>
      <c r="AY432" s="182" t="s">
        <v>130</v>
      </c>
    </row>
    <row r="433" spans="2:65" s="14" customFormat="1" ht="12">
      <c r="B433" s="175"/>
      <c r="D433" s="146" t="s">
        <v>141</v>
      </c>
      <c r="E433" s="176" t="s">
        <v>1</v>
      </c>
      <c r="F433" s="177" t="s">
        <v>186</v>
      </c>
      <c r="H433" s="176" t="s">
        <v>1</v>
      </c>
      <c r="I433" s="178"/>
      <c r="L433" s="175"/>
      <c r="M433" s="179"/>
      <c r="T433" s="180"/>
      <c r="AT433" s="176" t="s">
        <v>141</v>
      </c>
      <c r="AU433" s="176" t="s">
        <v>83</v>
      </c>
      <c r="AV433" s="14" t="s">
        <v>81</v>
      </c>
      <c r="AW433" s="14" t="s">
        <v>30</v>
      </c>
      <c r="AX433" s="14" t="s">
        <v>74</v>
      </c>
      <c r="AY433" s="176" t="s">
        <v>130</v>
      </c>
    </row>
    <row r="434" spans="2:65" s="12" customFormat="1" ht="12">
      <c r="B434" s="150"/>
      <c r="D434" s="146" t="s">
        <v>141</v>
      </c>
      <c r="E434" s="151" t="s">
        <v>1</v>
      </c>
      <c r="F434" s="152" t="s">
        <v>527</v>
      </c>
      <c r="H434" s="153">
        <v>16.847999999999999</v>
      </c>
      <c r="I434" s="154"/>
      <c r="L434" s="150"/>
      <c r="M434" s="155"/>
      <c r="T434" s="156"/>
      <c r="AT434" s="151" t="s">
        <v>141</v>
      </c>
      <c r="AU434" s="151" t="s">
        <v>83</v>
      </c>
      <c r="AV434" s="12" t="s">
        <v>83</v>
      </c>
      <c r="AW434" s="12" t="s">
        <v>30</v>
      </c>
      <c r="AX434" s="12" t="s">
        <v>74</v>
      </c>
      <c r="AY434" s="151" t="s">
        <v>130</v>
      </c>
    </row>
    <row r="435" spans="2:65" s="15" customFormat="1" ht="12">
      <c r="B435" s="181"/>
      <c r="D435" s="146" t="s">
        <v>141</v>
      </c>
      <c r="E435" s="182" t="s">
        <v>1</v>
      </c>
      <c r="F435" s="183" t="s">
        <v>211</v>
      </c>
      <c r="H435" s="184">
        <v>16.847999999999999</v>
      </c>
      <c r="I435" s="185"/>
      <c r="L435" s="181"/>
      <c r="M435" s="186"/>
      <c r="T435" s="187"/>
      <c r="AT435" s="182" t="s">
        <v>141</v>
      </c>
      <c r="AU435" s="182" t="s">
        <v>83</v>
      </c>
      <c r="AV435" s="15" t="s">
        <v>151</v>
      </c>
      <c r="AW435" s="15" t="s">
        <v>30</v>
      </c>
      <c r="AX435" s="15" t="s">
        <v>74</v>
      </c>
      <c r="AY435" s="182" t="s">
        <v>130</v>
      </c>
    </row>
    <row r="436" spans="2:65" s="12" customFormat="1" ht="12">
      <c r="B436" s="150"/>
      <c r="D436" s="146" t="s">
        <v>141</v>
      </c>
      <c r="E436" s="151" t="s">
        <v>1</v>
      </c>
      <c r="F436" s="152" t="s">
        <v>528</v>
      </c>
      <c r="H436" s="153">
        <v>23.332999999999998</v>
      </c>
      <c r="I436" s="154"/>
      <c r="L436" s="150"/>
      <c r="M436" s="155"/>
      <c r="T436" s="156"/>
      <c r="AT436" s="151" t="s">
        <v>141</v>
      </c>
      <c r="AU436" s="151" t="s">
        <v>83</v>
      </c>
      <c r="AV436" s="12" t="s">
        <v>83</v>
      </c>
      <c r="AW436" s="12" t="s">
        <v>30</v>
      </c>
      <c r="AX436" s="12" t="s">
        <v>74</v>
      </c>
      <c r="AY436" s="151" t="s">
        <v>130</v>
      </c>
    </row>
    <row r="437" spans="2:65" s="15" customFormat="1" ht="12">
      <c r="B437" s="181"/>
      <c r="D437" s="146" t="s">
        <v>141</v>
      </c>
      <c r="E437" s="182" t="s">
        <v>1</v>
      </c>
      <c r="F437" s="183" t="s">
        <v>211</v>
      </c>
      <c r="H437" s="184">
        <v>23.332999999999998</v>
      </c>
      <c r="I437" s="185"/>
      <c r="L437" s="181"/>
      <c r="M437" s="186"/>
      <c r="T437" s="187"/>
      <c r="AT437" s="182" t="s">
        <v>141</v>
      </c>
      <c r="AU437" s="182" t="s">
        <v>83</v>
      </c>
      <c r="AV437" s="15" t="s">
        <v>151</v>
      </c>
      <c r="AW437" s="15" t="s">
        <v>30</v>
      </c>
      <c r="AX437" s="15" t="s">
        <v>74</v>
      </c>
      <c r="AY437" s="182" t="s">
        <v>130</v>
      </c>
    </row>
    <row r="438" spans="2:65" s="12" customFormat="1" ht="12">
      <c r="B438" s="150"/>
      <c r="D438" s="146" t="s">
        <v>141</v>
      </c>
      <c r="E438" s="151" t="s">
        <v>1</v>
      </c>
      <c r="F438" s="152" t="s">
        <v>529</v>
      </c>
      <c r="H438" s="153">
        <v>32</v>
      </c>
      <c r="I438" s="154"/>
      <c r="L438" s="150"/>
      <c r="M438" s="155"/>
      <c r="T438" s="156"/>
      <c r="AT438" s="151" t="s">
        <v>141</v>
      </c>
      <c r="AU438" s="151" t="s">
        <v>83</v>
      </c>
      <c r="AV438" s="12" t="s">
        <v>83</v>
      </c>
      <c r="AW438" s="12" t="s">
        <v>30</v>
      </c>
      <c r="AX438" s="12" t="s">
        <v>74</v>
      </c>
      <c r="AY438" s="151" t="s">
        <v>130</v>
      </c>
    </row>
    <row r="439" spans="2:65" s="15" customFormat="1" ht="12">
      <c r="B439" s="181"/>
      <c r="D439" s="146" t="s">
        <v>141</v>
      </c>
      <c r="E439" s="182" t="s">
        <v>1</v>
      </c>
      <c r="F439" s="183" t="s">
        <v>211</v>
      </c>
      <c r="H439" s="184">
        <v>32</v>
      </c>
      <c r="I439" s="185"/>
      <c r="L439" s="181"/>
      <c r="M439" s="186"/>
      <c r="T439" s="187"/>
      <c r="AT439" s="182" t="s">
        <v>141</v>
      </c>
      <c r="AU439" s="182" t="s">
        <v>83</v>
      </c>
      <c r="AV439" s="15" t="s">
        <v>151</v>
      </c>
      <c r="AW439" s="15" t="s">
        <v>30</v>
      </c>
      <c r="AX439" s="15" t="s">
        <v>74</v>
      </c>
      <c r="AY439" s="182" t="s">
        <v>130</v>
      </c>
    </row>
    <row r="440" spans="2:65" s="12" customFormat="1" ht="12">
      <c r="B440" s="150"/>
      <c r="D440" s="146" t="s">
        <v>141</v>
      </c>
      <c r="E440" s="151" t="s">
        <v>1</v>
      </c>
      <c r="F440" s="152" t="s">
        <v>530</v>
      </c>
      <c r="H440" s="153">
        <v>2.0640000000000001</v>
      </c>
      <c r="I440" s="154"/>
      <c r="L440" s="150"/>
      <c r="M440" s="155"/>
      <c r="T440" s="156"/>
      <c r="AT440" s="151" t="s">
        <v>141</v>
      </c>
      <c r="AU440" s="151" t="s">
        <v>83</v>
      </c>
      <c r="AV440" s="12" t="s">
        <v>83</v>
      </c>
      <c r="AW440" s="12" t="s">
        <v>30</v>
      </c>
      <c r="AX440" s="12" t="s">
        <v>74</v>
      </c>
      <c r="AY440" s="151" t="s">
        <v>130</v>
      </c>
    </row>
    <row r="441" spans="2:65" s="15" customFormat="1" ht="12">
      <c r="B441" s="181"/>
      <c r="D441" s="146" t="s">
        <v>141</v>
      </c>
      <c r="E441" s="182" t="s">
        <v>1</v>
      </c>
      <c r="F441" s="183" t="s">
        <v>211</v>
      </c>
      <c r="H441" s="184">
        <v>2.0640000000000001</v>
      </c>
      <c r="I441" s="185"/>
      <c r="L441" s="181"/>
      <c r="M441" s="186"/>
      <c r="T441" s="187"/>
      <c r="AT441" s="182" t="s">
        <v>141</v>
      </c>
      <c r="AU441" s="182" t="s">
        <v>83</v>
      </c>
      <c r="AV441" s="15" t="s">
        <v>151</v>
      </c>
      <c r="AW441" s="15" t="s">
        <v>30</v>
      </c>
      <c r="AX441" s="15" t="s">
        <v>74</v>
      </c>
      <c r="AY441" s="182" t="s">
        <v>130</v>
      </c>
    </row>
    <row r="442" spans="2:65" s="14" customFormat="1" ht="12">
      <c r="B442" s="175"/>
      <c r="D442" s="146" t="s">
        <v>141</v>
      </c>
      <c r="E442" s="176" t="s">
        <v>1</v>
      </c>
      <c r="F442" s="177" t="s">
        <v>212</v>
      </c>
      <c r="H442" s="176" t="s">
        <v>1</v>
      </c>
      <c r="I442" s="178"/>
      <c r="L442" s="175"/>
      <c r="M442" s="179"/>
      <c r="T442" s="180"/>
      <c r="AT442" s="176" t="s">
        <v>141</v>
      </c>
      <c r="AU442" s="176" t="s">
        <v>83</v>
      </c>
      <c r="AV442" s="14" t="s">
        <v>81</v>
      </c>
      <c r="AW442" s="14" t="s">
        <v>30</v>
      </c>
      <c r="AX442" s="14" t="s">
        <v>74</v>
      </c>
      <c r="AY442" s="176" t="s">
        <v>130</v>
      </c>
    </row>
    <row r="443" spans="2:65" s="12" customFormat="1" ht="12">
      <c r="B443" s="150"/>
      <c r="D443" s="146" t="s">
        <v>141</v>
      </c>
      <c r="E443" s="151" t="s">
        <v>1</v>
      </c>
      <c r="F443" s="152" t="s">
        <v>531</v>
      </c>
      <c r="H443" s="153">
        <v>0.28799999999999998</v>
      </c>
      <c r="I443" s="154"/>
      <c r="L443" s="150"/>
      <c r="M443" s="155"/>
      <c r="T443" s="156"/>
      <c r="AT443" s="151" t="s">
        <v>141</v>
      </c>
      <c r="AU443" s="151" t="s">
        <v>83</v>
      </c>
      <c r="AV443" s="12" t="s">
        <v>83</v>
      </c>
      <c r="AW443" s="12" t="s">
        <v>30</v>
      </c>
      <c r="AX443" s="12" t="s">
        <v>74</v>
      </c>
      <c r="AY443" s="151" t="s">
        <v>130</v>
      </c>
    </row>
    <row r="444" spans="2:65" s="15" customFormat="1" ht="12">
      <c r="B444" s="181"/>
      <c r="D444" s="146" t="s">
        <v>141</v>
      </c>
      <c r="E444" s="182" t="s">
        <v>1</v>
      </c>
      <c r="F444" s="183" t="s">
        <v>211</v>
      </c>
      <c r="H444" s="184">
        <v>0.28799999999999998</v>
      </c>
      <c r="I444" s="185"/>
      <c r="L444" s="181"/>
      <c r="M444" s="186"/>
      <c r="T444" s="187"/>
      <c r="AT444" s="182" t="s">
        <v>141</v>
      </c>
      <c r="AU444" s="182" t="s">
        <v>83</v>
      </c>
      <c r="AV444" s="15" t="s">
        <v>151</v>
      </c>
      <c r="AW444" s="15" t="s">
        <v>30</v>
      </c>
      <c r="AX444" s="15" t="s">
        <v>74</v>
      </c>
      <c r="AY444" s="182" t="s">
        <v>130</v>
      </c>
    </row>
    <row r="445" spans="2:65" s="12" customFormat="1" ht="12">
      <c r="B445" s="150"/>
      <c r="D445" s="146" t="s">
        <v>141</v>
      </c>
      <c r="E445" s="151" t="s">
        <v>1</v>
      </c>
      <c r="F445" s="152" t="s">
        <v>532</v>
      </c>
      <c r="H445" s="153">
        <v>0.434</v>
      </c>
      <c r="I445" s="154"/>
      <c r="L445" s="150"/>
      <c r="M445" s="155"/>
      <c r="T445" s="156"/>
      <c r="AT445" s="151" t="s">
        <v>141</v>
      </c>
      <c r="AU445" s="151" t="s">
        <v>83</v>
      </c>
      <c r="AV445" s="12" t="s">
        <v>83</v>
      </c>
      <c r="AW445" s="12" t="s">
        <v>30</v>
      </c>
      <c r="AX445" s="12" t="s">
        <v>74</v>
      </c>
      <c r="AY445" s="151" t="s">
        <v>130</v>
      </c>
    </row>
    <row r="446" spans="2:65" s="15" customFormat="1" ht="12">
      <c r="B446" s="181"/>
      <c r="D446" s="146" t="s">
        <v>141</v>
      </c>
      <c r="E446" s="182" t="s">
        <v>1</v>
      </c>
      <c r="F446" s="183" t="s">
        <v>211</v>
      </c>
      <c r="H446" s="184">
        <v>0.434</v>
      </c>
      <c r="I446" s="185"/>
      <c r="L446" s="181"/>
      <c r="M446" s="186"/>
      <c r="T446" s="187"/>
      <c r="AT446" s="182" t="s">
        <v>141</v>
      </c>
      <c r="AU446" s="182" t="s">
        <v>83</v>
      </c>
      <c r="AV446" s="15" t="s">
        <v>151</v>
      </c>
      <c r="AW446" s="15" t="s">
        <v>30</v>
      </c>
      <c r="AX446" s="15" t="s">
        <v>74</v>
      </c>
      <c r="AY446" s="182" t="s">
        <v>130</v>
      </c>
    </row>
    <row r="447" spans="2:65" s="13" customFormat="1" ht="12">
      <c r="B447" s="157"/>
      <c r="D447" s="146" t="s">
        <v>141</v>
      </c>
      <c r="E447" s="158" t="s">
        <v>1</v>
      </c>
      <c r="F447" s="159" t="s">
        <v>143</v>
      </c>
      <c r="H447" s="160">
        <v>92.707999999999998</v>
      </c>
      <c r="I447" s="161"/>
      <c r="L447" s="157"/>
      <c r="M447" s="162"/>
      <c r="T447" s="163"/>
      <c r="AT447" s="158" t="s">
        <v>141</v>
      </c>
      <c r="AU447" s="158" t="s">
        <v>83</v>
      </c>
      <c r="AV447" s="13" t="s">
        <v>137</v>
      </c>
      <c r="AW447" s="13" t="s">
        <v>30</v>
      </c>
      <c r="AX447" s="13" t="s">
        <v>81</v>
      </c>
      <c r="AY447" s="158" t="s">
        <v>130</v>
      </c>
    </row>
    <row r="448" spans="2:65" s="1" customFormat="1" ht="16.5" customHeight="1">
      <c r="B448" s="32"/>
      <c r="C448" s="133" t="s">
        <v>533</v>
      </c>
      <c r="D448" s="133" t="s">
        <v>132</v>
      </c>
      <c r="E448" s="134" t="s">
        <v>534</v>
      </c>
      <c r="F448" s="135" t="s">
        <v>535</v>
      </c>
      <c r="G448" s="136" t="s">
        <v>135</v>
      </c>
      <c r="H448" s="137">
        <v>92.707999999999998</v>
      </c>
      <c r="I448" s="138"/>
      <c r="J448" s="139">
        <f>ROUND(I448*H448,2)</f>
        <v>0</v>
      </c>
      <c r="K448" s="135" t="s">
        <v>136</v>
      </c>
      <c r="L448" s="32"/>
      <c r="M448" s="140" t="s">
        <v>1</v>
      </c>
      <c r="N448" s="141" t="s">
        <v>39</v>
      </c>
      <c r="P448" s="142">
        <f>O448*H448</f>
        <v>0</v>
      </c>
      <c r="Q448" s="142">
        <v>1.7000000000000001E-4</v>
      </c>
      <c r="R448" s="142">
        <f>Q448*H448</f>
        <v>1.5760360000000001E-2</v>
      </c>
      <c r="S448" s="142">
        <v>0</v>
      </c>
      <c r="T448" s="143">
        <f>S448*H448</f>
        <v>0</v>
      </c>
      <c r="AR448" s="144" t="s">
        <v>236</v>
      </c>
      <c r="AT448" s="144" t="s">
        <v>132</v>
      </c>
      <c r="AU448" s="144" t="s">
        <v>83</v>
      </c>
      <c r="AY448" s="17" t="s">
        <v>130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7" t="s">
        <v>81</v>
      </c>
      <c r="BK448" s="145">
        <f>ROUND(I448*H448,2)</f>
        <v>0</v>
      </c>
      <c r="BL448" s="17" t="s">
        <v>236</v>
      </c>
      <c r="BM448" s="144" t="s">
        <v>536</v>
      </c>
    </row>
    <row r="449" spans="2:65" s="1" customFormat="1" ht="12">
      <c r="B449" s="32"/>
      <c r="D449" s="146" t="s">
        <v>139</v>
      </c>
      <c r="F449" s="147" t="s">
        <v>537</v>
      </c>
      <c r="I449" s="148"/>
      <c r="L449" s="32"/>
      <c r="M449" s="149"/>
      <c r="T449" s="56"/>
      <c r="AT449" s="17" t="s">
        <v>139</v>
      </c>
      <c r="AU449" s="17" t="s">
        <v>83</v>
      </c>
    </row>
    <row r="450" spans="2:65" s="1" customFormat="1" ht="16.5" customHeight="1">
      <c r="B450" s="32"/>
      <c r="C450" s="133" t="s">
        <v>538</v>
      </c>
      <c r="D450" s="133" t="s">
        <v>132</v>
      </c>
      <c r="E450" s="134" t="s">
        <v>539</v>
      </c>
      <c r="F450" s="135" t="s">
        <v>540</v>
      </c>
      <c r="G450" s="136" t="s">
        <v>135</v>
      </c>
      <c r="H450" s="137">
        <v>92.707999999999998</v>
      </c>
      <c r="I450" s="138"/>
      <c r="J450" s="139">
        <f>ROUND(I450*H450,2)</f>
        <v>0</v>
      </c>
      <c r="K450" s="135" t="s">
        <v>136</v>
      </c>
      <c r="L450" s="32"/>
      <c r="M450" s="140" t="s">
        <v>1</v>
      </c>
      <c r="N450" s="141" t="s">
        <v>39</v>
      </c>
      <c r="P450" s="142">
        <f>O450*H450</f>
        <v>0</v>
      </c>
      <c r="Q450" s="142">
        <v>1.2E-4</v>
      </c>
      <c r="R450" s="142">
        <f>Q450*H450</f>
        <v>1.112496E-2</v>
      </c>
      <c r="S450" s="142">
        <v>0</v>
      </c>
      <c r="T450" s="143">
        <f>S450*H450</f>
        <v>0</v>
      </c>
      <c r="AR450" s="144" t="s">
        <v>236</v>
      </c>
      <c r="AT450" s="144" t="s">
        <v>132</v>
      </c>
      <c r="AU450" s="144" t="s">
        <v>83</v>
      </c>
      <c r="AY450" s="17" t="s">
        <v>130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7" t="s">
        <v>81</v>
      </c>
      <c r="BK450" s="145">
        <f>ROUND(I450*H450,2)</f>
        <v>0</v>
      </c>
      <c r="BL450" s="17" t="s">
        <v>236</v>
      </c>
      <c r="BM450" s="144" t="s">
        <v>541</v>
      </c>
    </row>
    <row r="451" spans="2:65" s="1" customFormat="1" ht="12">
      <c r="B451" s="32"/>
      <c r="D451" s="146" t="s">
        <v>139</v>
      </c>
      <c r="F451" s="147" t="s">
        <v>542</v>
      </c>
      <c r="I451" s="148"/>
      <c r="L451" s="32"/>
      <c r="M451" s="149"/>
      <c r="T451" s="56"/>
      <c r="AT451" s="17" t="s">
        <v>139</v>
      </c>
      <c r="AU451" s="17" t="s">
        <v>83</v>
      </c>
    </row>
    <row r="452" spans="2:65" s="1" customFormat="1" ht="16.5" customHeight="1">
      <c r="B452" s="32"/>
      <c r="C452" s="133" t="s">
        <v>543</v>
      </c>
      <c r="D452" s="133" t="s">
        <v>132</v>
      </c>
      <c r="E452" s="134" t="s">
        <v>544</v>
      </c>
      <c r="F452" s="135" t="s">
        <v>545</v>
      </c>
      <c r="G452" s="136" t="s">
        <v>135</v>
      </c>
      <c r="H452" s="137">
        <v>185.416</v>
      </c>
      <c r="I452" s="138"/>
      <c r="J452" s="139">
        <f>ROUND(I452*H452,2)</f>
        <v>0</v>
      </c>
      <c r="K452" s="135" t="s">
        <v>136</v>
      </c>
      <c r="L452" s="32"/>
      <c r="M452" s="140" t="s">
        <v>1</v>
      </c>
      <c r="N452" s="141" t="s">
        <v>39</v>
      </c>
      <c r="P452" s="142">
        <f>O452*H452</f>
        <v>0</v>
      </c>
      <c r="Q452" s="142">
        <v>1.2E-4</v>
      </c>
      <c r="R452" s="142">
        <f>Q452*H452</f>
        <v>2.2249919999999999E-2</v>
      </c>
      <c r="S452" s="142">
        <v>0</v>
      </c>
      <c r="T452" s="143">
        <f>S452*H452</f>
        <v>0</v>
      </c>
      <c r="AR452" s="144" t="s">
        <v>236</v>
      </c>
      <c r="AT452" s="144" t="s">
        <v>132</v>
      </c>
      <c r="AU452" s="144" t="s">
        <v>83</v>
      </c>
      <c r="AY452" s="17" t="s">
        <v>130</v>
      </c>
      <c r="BE452" s="145">
        <f>IF(N452="základní",J452,0)</f>
        <v>0</v>
      </c>
      <c r="BF452" s="145">
        <f>IF(N452="snížená",J452,0)</f>
        <v>0</v>
      </c>
      <c r="BG452" s="145">
        <f>IF(N452="zákl. přenesená",J452,0)</f>
        <v>0</v>
      </c>
      <c r="BH452" s="145">
        <f>IF(N452="sníž. přenesená",J452,0)</f>
        <v>0</v>
      </c>
      <c r="BI452" s="145">
        <f>IF(N452="nulová",J452,0)</f>
        <v>0</v>
      </c>
      <c r="BJ452" s="17" t="s">
        <v>81</v>
      </c>
      <c r="BK452" s="145">
        <f>ROUND(I452*H452,2)</f>
        <v>0</v>
      </c>
      <c r="BL452" s="17" t="s">
        <v>236</v>
      </c>
      <c r="BM452" s="144" t="s">
        <v>546</v>
      </c>
    </row>
    <row r="453" spans="2:65" s="1" customFormat="1" ht="12">
      <c r="B453" s="32"/>
      <c r="D453" s="146" t="s">
        <v>139</v>
      </c>
      <c r="F453" s="147" t="s">
        <v>547</v>
      </c>
      <c r="I453" s="148"/>
      <c r="L453" s="32"/>
      <c r="M453" s="149"/>
      <c r="T453" s="56"/>
      <c r="AT453" s="17" t="s">
        <v>139</v>
      </c>
      <c r="AU453" s="17" t="s">
        <v>83</v>
      </c>
    </row>
    <row r="454" spans="2:65" s="12" customFormat="1" ht="12">
      <c r="B454" s="150"/>
      <c r="D454" s="146" t="s">
        <v>141</v>
      </c>
      <c r="F454" s="152" t="s">
        <v>548</v>
      </c>
      <c r="H454" s="153">
        <v>185.416</v>
      </c>
      <c r="I454" s="154"/>
      <c r="L454" s="150"/>
      <c r="M454" s="155"/>
      <c r="T454" s="156"/>
      <c r="AT454" s="151" t="s">
        <v>141</v>
      </c>
      <c r="AU454" s="151" t="s">
        <v>83</v>
      </c>
      <c r="AV454" s="12" t="s">
        <v>83</v>
      </c>
      <c r="AW454" s="12" t="s">
        <v>4</v>
      </c>
      <c r="AX454" s="12" t="s">
        <v>81</v>
      </c>
      <c r="AY454" s="151" t="s">
        <v>130</v>
      </c>
    </row>
    <row r="455" spans="2:65" s="11" customFormat="1" ht="22.75" customHeight="1">
      <c r="B455" s="121"/>
      <c r="D455" s="122" t="s">
        <v>73</v>
      </c>
      <c r="E455" s="131" t="s">
        <v>549</v>
      </c>
      <c r="F455" s="131" t="s">
        <v>550</v>
      </c>
      <c r="I455" s="124"/>
      <c r="J455" s="132">
        <f>BK455</f>
        <v>0</v>
      </c>
      <c r="L455" s="121"/>
      <c r="M455" s="126"/>
      <c r="P455" s="127">
        <f>SUM(P456:P461)</f>
        <v>0</v>
      </c>
      <c r="R455" s="127">
        <f>SUM(R456:R461)</f>
        <v>0</v>
      </c>
      <c r="T455" s="128">
        <f>SUM(T456:T461)</f>
        <v>0</v>
      </c>
      <c r="AR455" s="122" t="s">
        <v>83</v>
      </c>
      <c r="AT455" s="129" t="s">
        <v>73</v>
      </c>
      <c r="AU455" s="129" t="s">
        <v>81</v>
      </c>
      <c r="AY455" s="122" t="s">
        <v>130</v>
      </c>
      <c r="BK455" s="130">
        <f>SUM(BK456:BK461)</f>
        <v>0</v>
      </c>
    </row>
    <row r="456" spans="2:65" s="1" customFormat="1" ht="16.5" customHeight="1">
      <c r="B456" s="32"/>
      <c r="C456" s="133" t="s">
        <v>551</v>
      </c>
      <c r="D456" s="190" t="s">
        <v>132</v>
      </c>
      <c r="E456" s="134" t="s">
        <v>552</v>
      </c>
      <c r="F456" s="135" t="s">
        <v>553</v>
      </c>
      <c r="G456" s="136" t="s">
        <v>386</v>
      </c>
      <c r="H456" s="137">
        <v>2516.4079999999999</v>
      </c>
      <c r="I456" s="138"/>
      <c r="J456" s="139">
        <f>ROUND(I456*H456,2)</f>
        <v>0</v>
      </c>
      <c r="K456" s="135" t="s">
        <v>1</v>
      </c>
      <c r="L456" s="32"/>
      <c r="M456" s="140" t="s">
        <v>1</v>
      </c>
      <c r="N456" s="141" t="s">
        <v>39</v>
      </c>
      <c r="P456" s="142">
        <f>O456*H456</f>
        <v>0</v>
      </c>
      <c r="Q456" s="142">
        <v>0</v>
      </c>
      <c r="R456" s="142">
        <f>Q456*H456</f>
        <v>0</v>
      </c>
      <c r="S456" s="142">
        <v>0</v>
      </c>
      <c r="T456" s="143">
        <f>S456*H456</f>
        <v>0</v>
      </c>
      <c r="AR456" s="144" t="s">
        <v>236</v>
      </c>
      <c r="AT456" s="144" t="s">
        <v>132</v>
      </c>
      <c r="AU456" s="144" t="s">
        <v>83</v>
      </c>
      <c r="AY456" s="17" t="s">
        <v>130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7" t="s">
        <v>81</v>
      </c>
      <c r="BK456" s="145">
        <f>ROUND(I456*H456,2)</f>
        <v>0</v>
      </c>
      <c r="BL456" s="17" t="s">
        <v>236</v>
      </c>
      <c r="BM456" s="144" t="s">
        <v>554</v>
      </c>
    </row>
    <row r="457" spans="2:65" s="1" customFormat="1" ht="12">
      <c r="B457" s="32"/>
      <c r="D457" s="146" t="s">
        <v>139</v>
      </c>
      <c r="F457" s="147" t="s">
        <v>553</v>
      </c>
      <c r="I457" s="148"/>
      <c r="L457" s="32"/>
      <c r="M457" s="149"/>
      <c r="T457" s="56"/>
      <c r="AT457" s="17" t="s">
        <v>139</v>
      </c>
      <c r="AU457" s="17" t="s">
        <v>83</v>
      </c>
    </row>
    <row r="458" spans="2:65" s="1" customFormat="1" ht="144">
      <c r="B458" s="32"/>
      <c r="D458" s="146" t="s">
        <v>226</v>
      </c>
      <c r="F458" s="188" t="s">
        <v>517</v>
      </c>
      <c r="I458" s="148"/>
      <c r="L458" s="32"/>
      <c r="M458" s="149"/>
      <c r="T458" s="56"/>
      <c r="AT458" s="17" t="s">
        <v>226</v>
      </c>
      <c r="AU458" s="17" t="s">
        <v>83</v>
      </c>
    </row>
    <row r="459" spans="2:65" s="12" customFormat="1" ht="12">
      <c r="B459" s="150"/>
      <c r="D459" s="146" t="s">
        <v>141</v>
      </c>
      <c r="E459" s="151" t="s">
        <v>1</v>
      </c>
      <c r="F459" s="152" t="s">
        <v>555</v>
      </c>
      <c r="H459" s="153">
        <v>18.239999999999998</v>
      </c>
      <c r="I459" s="154"/>
      <c r="L459" s="150"/>
      <c r="M459" s="155"/>
      <c r="T459" s="156"/>
      <c r="AT459" s="151" t="s">
        <v>141</v>
      </c>
      <c r="AU459" s="151" t="s">
        <v>83</v>
      </c>
      <c r="AV459" s="12" t="s">
        <v>83</v>
      </c>
      <c r="AW459" s="12" t="s">
        <v>30</v>
      </c>
      <c r="AX459" s="12" t="s">
        <v>74</v>
      </c>
      <c r="AY459" s="151" t="s">
        <v>130</v>
      </c>
    </row>
    <row r="460" spans="2:65" s="12" customFormat="1" ht="12">
      <c r="B460" s="150"/>
      <c r="D460" s="146" t="s">
        <v>141</v>
      </c>
      <c r="E460" s="151" t="s">
        <v>1</v>
      </c>
      <c r="F460" s="152" t="s">
        <v>556</v>
      </c>
      <c r="H460" s="153">
        <v>2498.1680000000001</v>
      </c>
      <c r="I460" s="154"/>
      <c r="L460" s="150"/>
      <c r="M460" s="155"/>
      <c r="T460" s="156"/>
      <c r="AT460" s="151" t="s">
        <v>141</v>
      </c>
      <c r="AU460" s="151" t="s">
        <v>83</v>
      </c>
      <c r="AV460" s="12" t="s">
        <v>83</v>
      </c>
      <c r="AW460" s="12" t="s">
        <v>30</v>
      </c>
      <c r="AX460" s="12" t="s">
        <v>74</v>
      </c>
      <c r="AY460" s="151" t="s">
        <v>130</v>
      </c>
    </row>
    <row r="461" spans="2:65" s="13" customFormat="1" ht="12">
      <c r="B461" s="157"/>
      <c r="D461" s="146" t="s">
        <v>141</v>
      </c>
      <c r="E461" s="158" t="s">
        <v>1</v>
      </c>
      <c r="F461" s="159" t="s">
        <v>143</v>
      </c>
      <c r="H461" s="160">
        <v>2516.4079999999999</v>
      </c>
      <c r="I461" s="161"/>
      <c r="L461" s="157"/>
      <c r="M461" s="162"/>
      <c r="T461" s="163"/>
      <c r="AT461" s="158" t="s">
        <v>141</v>
      </c>
      <c r="AU461" s="158" t="s">
        <v>83</v>
      </c>
      <c r="AV461" s="13" t="s">
        <v>137</v>
      </c>
      <c r="AW461" s="13" t="s">
        <v>30</v>
      </c>
      <c r="AX461" s="13" t="s">
        <v>81</v>
      </c>
      <c r="AY461" s="158" t="s">
        <v>130</v>
      </c>
    </row>
    <row r="462" spans="2:65" s="11" customFormat="1" ht="26" customHeight="1">
      <c r="B462" s="121"/>
      <c r="D462" s="122" t="s">
        <v>73</v>
      </c>
      <c r="E462" s="123" t="s">
        <v>557</v>
      </c>
      <c r="F462" s="123" t="s">
        <v>558</v>
      </c>
      <c r="I462" s="124"/>
      <c r="J462" s="125">
        <f>BK462</f>
        <v>0</v>
      </c>
      <c r="L462" s="121"/>
      <c r="M462" s="126"/>
      <c r="P462" s="127">
        <f>P463</f>
        <v>0</v>
      </c>
      <c r="R462" s="127">
        <f>R463</f>
        <v>0</v>
      </c>
      <c r="T462" s="128">
        <f>T463</f>
        <v>0</v>
      </c>
      <c r="AR462" s="122" t="s">
        <v>161</v>
      </c>
      <c r="AT462" s="129" t="s">
        <v>73</v>
      </c>
      <c r="AU462" s="129" t="s">
        <v>74</v>
      </c>
      <c r="AY462" s="122" t="s">
        <v>130</v>
      </c>
      <c r="BK462" s="130">
        <f>BK463</f>
        <v>0</v>
      </c>
    </row>
    <row r="463" spans="2:65" s="11" customFormat="1" ht="22.75" customHeight="1">
      <c r="B463" s="121"/>
      <c r="D463" s="122" t="s">
        <v>73</v>
      </c>
      <c r="E463" s="131" t="s">
        <v>559</v>
      </c>
      <c r="F463" s="131" t="s">
        <v>560</v>
      </c>
      <c r="I463" s="124"/>
      <c r="J463" s="132">
        <f>BK463</f>
        <v>0</v>
      </c>
      <c r="L463" s="121"/>
      <c r="M463" s="126"/>
      <c r="P463" s="127">
        <f>SUM(P464:P465)</f>
        <v>0</v>
      </c>
      <c r="R463" s="127">
        <f>SUM(R464:R465)</f>
        <v>0</v>
      </c>
      <c r="T463" s="128">
        <f>SUM(T464:T465)</f>
        <v>0</v>
      </c>
      <c r="AR463" s="122" t="s">
        <v>161</v>
      </c>
      <c r="AT463" s="129" t="s">
        <v>73</v>
      </c>
      <c r="AU463" s="129" t="s">
        <v>81</v>
      </c>
      <c r="AY463" s="122" t="s">
        <v>130</v>
      </c>
      <c r="BK463" s="130">
        <f>SUM(BK464:BK465)</f>
        <v>0</v>
      </c>
    </row>
    <row r="464" spans="2:65" s="1" customFormat="1" ht="16.5" customHeight="1">
      <c r="B464" s="32"/>
      <c r="C464" s="133" t="s">
        <v>561</v>
      </c>
      <c r="D464" s="190" t="s">
        <v>132</v>
      </c>
      <c r="E464" s="134" t="s">
        <v>562</v>
      </c>
      <c r="F464" s="135" t="s">
        <v>563</v>
      </c>
      <c r="G464" s="136" t="s">
        <v>564</v>
      </c>
      <c r="H464" s="137">
        <v>1</v>
      </c>
      <c r="I464" s="138"/>
      <c r="J464" s="139">
        <f>ROUND(I464*H464,2)</f>
        <v>0</v>
      </c>
      <c r="K464" s="135" t="s">
        <v>1</v>
      </c>
      <c r="L464" s="32"/>
      <c r="M464" s="140" t="s">
        <v>1</v>
      </c>
      <c r="N464" s="141" t="s">
        <v>39</v>
      </c>
      <c r="P464" s="142">
        <f>O464*H464</f>
        <v>0</v>
      </c>
      <c r="Q464" s="142">
        <v>0</v>
      </c>
      <c r="R464" s="142">
        <f>Q464*H464</f>
        <v>0</v>
      </c>
      <c r="S464" s="142">
        <v>0</v>
      </c>
      <c r="T464" s="143">
        <f>S464*H464</f>
        <v>0</v>
      </c>
      <c r="AR464" s="144" t="s">
        <v>565</v>
      </c>
      <c r="AT464" s="144" t="s">
        <v>132</v>
      </c>
      <c r="AU464" s="144" t="s">
        <v>83</v>
      </c>
      <c r="AY464" s="17" t="s">
        <v>130</v>
      </c>
      <c r="BE464" s="145">
        <f>IF(N464="základní",J464,0)</f>
        <v>0</v>
      </c>
      <c r="BF464" s="145">
        <f>IF(N464="snížená",J464,0)</f>
        <v>0</v>
      </c>
      <c r="BG464" s="145">
        <f>IF(N464="zákl. přenesená",J464,0)</f>
        <v>0</v>
      </c>
      <c r="BH464" s="145">
        <f>IF(N464="sníž. přenesená",J464,0)</f>
        <v>0</v>
      </c>
      <c r="BI464" s="145">
        <f>IF(N464="nulová",J464,0)</f>
        <v>0</v>
      </c>
      <c r="BJ464" s="17" t="s">
        <v>81</v>
      </c>
      <c r="BK464" s="145">
        <f>ROUND(I464*H464,2)</f>
        <v>0</v>
      </c>
      <c r="BL464" s="17" t="s">
        <v>565</v>
      </c>
      <c r="BM464" s="144" t="s">
        <v>566</v>
      </c>
    </row>
    <row r="465" spans="2:47" s="1" customFormat="1" ht="12">
      <c r="B465" s="32"/>
      <c r="D465" s="146" t="s">
        <v>139</v>
      </c>
      <c r="F465" s="147" t="s">
        <v>563</v>
      </c>
      <c r="I465" s="148"/>
      <c r="L465" s="32"/>
      <c r="M465" s="191"/>
      <c r="N465" s="192"/>
      <c r="O465" s="192"/>
      <c r="P465" s="192"/>
      <c r="Q465" s="192"/>
      <c r="R465" s="192"/>
      <c r="S465" s="192"/>
      <c r="T465" s="193"/>
      <c r="AT465" s="17" t="s">
        <v>139</v>
      </c>
      <c r="AU465" s="17" t="s">
        <v>83</v>
      </c>
    </row>
    <row r="466" spans="2:47" s="1" customFormat="1" ht="7" customHeight="1">
      <c r="B466" s="44"/>
      <c r="C466" s="45"/>
      <c r="D466" s="45"/>
      <c r="E466" s="45"/>
      <c r="F466" s="45"/>
      <c r="G466" s="45"/>
      <c r="H466" s="45"/>
      <c r="I466" s="45"/>
      <c r="J466" s="45"/>
      <c r="K466" s="45"/>
      <c r="L466" s="32"/>
    </row>
  </sheetData>
  <sheetProtection algorithmName="SHA-512" hashValue="jz8UuDYfNboeSDlghuOHtKlGXfkKsjmXE8+6heqpfZ4YzRIe06AXDxKfjKPL0gTFgDfHfDsRo3b9peNW63e9rw==" saltValue="RxQcHfQJD/P9STiUKHTZ87AC8grRrCoZm9drvnws4HpNb1bEVBsIbEvCo2niUocY8w7fI67kHW37PntZ3SsDXw==" spinCount="100000" sheet="1" objects="1" scenarios="1" formatColumns="0" formatRows="0" autoFilter="0"/>
  <autoFilter ref="C136:K465" xr:uid="{00000000-0009-0000-0000-000001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DZS 01.02 - ROZPOČET</vt:lpstr>
      <vt:lpstr>'DZS 01.02 - ROZPOČET'!Názvy_tisku</vt:lpstr>
      <vt:lpstr>'Rekapitulace stavby'!Názvy_tisku</vt:lpstr>
      <vt:lpstr>'DZS 01.02 - ROZPOČET'!Oblast_tisku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Toman</dc:creator>
  <cp:lastModifiedBy>Jan Toman</cp:lastModifiedBy>
  <dcterms:created xsi:type="dcterms:W3CDTF">2024-07-12T08:58:53Z</dcterms:created>
  <dcterms:modified xsi:type="dcterms:W3CDTF">2024-07-12T09:01:56Z</dcterms:modified>
</cp:coreProperties>
</file>