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904" activeTab="1"/>
  </bookViews>
  <sheets>
    <sheet name="Rekapitulace stavby" sheetId="1" r:id="rId1"/>
    <sheet name="SO 01 - CHODNÍKY (DLÁŽDĚN..." sheetId="2" r:id="rId2"/>
    <sheet name="SO 02 - SADOVÉ ÚPRAVY" sheetId="3" r:id="rId3"/>
    <sheet name="SO 05b - VODNÍ JEZÍRKO A ..." sheetId="4" r:id="rId4"/>
    <sheet name="SO 06 - ROZVOD NN" sheetId="5" r:id="rId5"/>
    <sheet name="VORN - VEDLEJŠÍ A OSTATNÍ..." sheetId="6" r:id="rId6"/>
  </sheets>
  <definedNames>
    <definedName name="_xlnm.Print_Area" localSheetId="0">'Rekapitulace stavby'!$C$4:$AP$70,'Rekapitulace stavby'!$C$76:$AP$96</definedName>
    <definedName name="_xlnm.Print_Area" localSheetId="1">'SO 01 - CHODNÍKY (DLÁŽDĚN...'!$C$4:$Q$70,'SO 01 - CHODNÍKY (DLÁŽDĚN...'!$C$76:$Q$99,'SO 01 - CHODNÍKY (DLÁŽDĚN...'!$C$105:$Q$197</definedName>
    <definedName name="_xlnm.Print_Area" localSheetId="2">'SO 02 - SADOVÉ ÚPRAVY'!$C$4:$N$69,'SO 02 - SADOVÉ ÚPRAVY'!$C$75:$N$98,'SO 02 - SADOVÉ ÚPRAVY'!$C$104:$N$357</definedName>
    <definedName name="_xlnm.Print_Area" localSheetId="3">'SO 05b - VODNÍ JEZÍRKO A ...'!$C$4:$Q$70,'SO 05b - VODNÍ JEZÍRKO A ...'!$C$76:$Q$98,'SO 05b - VODNÍ JEZÍRKO A ...'!$C$104:$Q$188</definedName>
    <definedName name="_xlnm.Print_Area" localSheetId="4">'SO 06 - ROZVOD NN'!$C$4:$Q$70,'SO 06 - ROZVOD NN'!$C$76:$Q$101,'SO 06 - ROZVOD NN'!$C$107:$Q$163</definedName>
    <definedName name="_xlnm.Print_Area" localSheetId="5">'VORN - VEDLEJŠÍ A OSTATNÍ...'!$C$4:$Q$70,'VORN - VEDLEJŠÍ A OSTATNÍ...'!$C$76:$Q$98,'VORN - VEDLEJŠÍ A OSTATNÍ...'!$C$104:$Q$126</definedName>
    <definedName name="_xlnm.Print_Titles" localSheetId="0">'Rekapitulace stavby'!$85:$85</definedName>
    <definedName name="_xlnm.Print_Titles" localSheetId="1">'SO 01 - CHODNÍKY (DLÁŽDĚN...'!$115:$115</definedName>
    <definedName name="_xlnm.Print_Titles" localSheetId="2">'SO 02 - SADOVÉ ÚPRAVY'!$114:$114</definedName>
    <definedName name="_xlnm.Print_Titles" localSheetId="3">'SO 05b - VODNÍ JEZÍRKO A ...'!$114:$114</definedName>
    <definedName name="_xlnm.Print_Titles" localSheetId="4">'SO 06 - ROZVOD NN'!$117:$117</definedName>
    <definedName name="_xlnm.Print_Titles" localSheetId="5">'VORN - VEDLEJŠÍ A OSTATNÍ...'!$114:$114</definedName>
  </definedNames>
  <calcPr calcId="162913"/>
</workbook>
</file>

<file path=xl/sharedStrings.xml><?xml version="1.0" encoding="utf-8"?>
<sst xmlns="http://schemas.openxmlformats.org/spreadsheetml/2006/main" count="3928" uniqueCount="743">
  <si>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</si>
  <si>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</si>
  <si>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</si>
  <si>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</si>
  <si>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</si>
  <si>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</si>
  <si>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</si>
  <si>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</si>
  <si>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</si>
  <si>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</si>
  <si>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</si>
  <si>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</si>
  <si>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</si>
  <si>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</si>
  <si>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</si>
  <si>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</si>
  <si>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59a</t>
  </si>
  <si>
    <t>Stavba:</t>
  </si>
  <si>
    <t>Revitalizace terapeutické zahrady DD ONŠOV - ETAPA I</t>
  </si>
  <si>
    <t>JKSO:</t>
  </si>
  <si>
    <t>CC-CZ:</t>
  </si>
  <si>
    <t>Místo:</t>
  </si>
  <si>
    <t>pozemek č. 157,158,st.1 a st.2, k.ú Onšov</t>
  </si>
  <si>
    <t>Datum:</t>
  </si>
  <si>
    <t>Objednatel:</t>
  </si>
  <si>
    <t>IČ:</t>
  </si>
  <si>
    <t>DD Onšov, p.o.</t>
  </si>
  <si>
    <t>DIČ:</t>
  </si>
  <si>
    <t>Zhotovitel:</t>
  </si>
  <si>
    <t xml:space="preserve"> 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</si>
  <si>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</si>
  <si>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</si>
  <si>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</si>
  <si>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</si>
  <si>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</si>
  <si>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</si>
  <si>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</si>
  <si>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</si>
  <si>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</si>
  <si>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</si>
  <si>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</si>
  <si>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</si>
  <si>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</si>
  <si>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</si>
  <si>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</si>
  <si>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</si>
  <si>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</si>
  <si>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</si>
  <si>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</si>
  <si>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</si>
  <si>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</si>
  <si>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</si>
  <si>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</si>
  <si>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</si>
  <si>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</si>
  <si>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</si>
  <si>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</si>
  <si>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</si>
  <si>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</si>
  <si>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</si>
  <si>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</si>
  <si>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</si>
  <si>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</si>
  <si>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</si>
  <si>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</si>
  <si>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</si>
  <si>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</si>
  <si>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</si>
  <si>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</si>
  <si>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</si>
  <si>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</si>
  <si>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</si>
  <si>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</si>
  <si>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</si>
  <si>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</si>
  <si>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</si>
  <si>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{0fa99298-0797-42cc-b361-73aa2c2a3a2f}</t>
  </si>
  <si>
    <t>{00000000-0000-0000-0000-000000000000}</t>
  </si>
  <si>
    <t>/</t>
  </si>
  <si>
    <t>SO 01</t>
  </si>
  <si>
    <t>CHODNÍKY (DLÁŽDĚNÉ) A ZPEVNĚNÉ PLOCHY</t>
  </si>
  <si>
    <t>1</t>
  </si>
  <si>
    <t>{32f97d8c-14e7-4534-821e-c73d92f850cf}</t>
  </si>
  <si>
    <t>SO 02</t>
  </si>
  <si>
    <t>SADOVÉ ÚPRAVY</t>
  </si>
  <si>
    <t>{328507f5-56f6-412e-8b2a-398592258c9d}</t>
  </si>
  <si>
    <t>SO 05b</t>
  </si>
  <si>
    <t>VODNÍ JEZÍRKO A FILTRAČNÍ ŠACHTA</t>
  </si>
  <si>
    <t>{3c425587-2a43-4e86-bf19-322ac4902fb5}</t>
  </si>
  <si>
    <t>SO 06</t>
  </si>
  <si>
    <t>ROZVOD NN</t>
  </si>
  <si>
    <t>{9a506b7b-a58a-49df-a84c-4f3217c62958}</t>
  </si>
  <si>
    <t>VORN</t>
  </si>
  <si>
    <t>VEDLEJŠÍ A OSTATNÍ ROZPOČTOVÉ NÁKLADY</t>
  </si>
  <si>
    <t>{2256791a-1323-4a27-9df1-089f9bfd2e34}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</si>
  <si>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</si>
  <si>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</si>
  <si>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</si>
  <si>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</si>
  <si>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</si>
  <si>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</si>
  <si>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</si>
  <si>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</si>
  <si>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</si>
  <si>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</si>
  <si>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</si>
  <si>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</si>
  <si>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 01 - CHODNÍKY (DLÁŽDĚNÉ) A ZPEVNĚNÉ PLOCHY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</si>
  <si>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</si>
  <si>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</si>
  <si>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</si>
  <si>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</si>
  <si>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</si>
  <si>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</si>
  <si>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</si>
  <si>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</si>
  <si>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</si>
  <si>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</si>
  <si>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</si>
  <si>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</si>
  <si>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</si>
  <si>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</si>
  <si>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</si>
  <si>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</si>
  <si>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</si>
  <si>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</si>
  <si>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</si>
  <si>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</si>
  <si>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</si>
  <si>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</si>
  <si>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</si>
  <si>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</si>
  <si>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</si>
  <si>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</si>
  <si>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</si>
  <si>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</si>
  <si>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</si>
  <si>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</si>
  <si>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</si>
  <si>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11310612R</t>
  </si>
  <si>
    <t>Rozebrání dlažeb komunikací pro pěší ze zámkových dlaždic ke zpětnému použití</t>
  </si>
  <si>
    <t>m2</t>
  </si>
  <si>
    <t>4</t>
  </si>
  <si>
    <t>-413049914</t>
  </si>
  <si>
    <t>42,43+28,93+3,08+2,9+2,86</t>
  </si>
  <si>
    <t>VV</t>
  </si>
  <si>
    <t>Součet</t>
  </si>
  <si>
    <t>3</t>
  </si>
  <si>
    <t>113152112</t>
  </si>
  <si>
    <t>Odstranění podkladů zpevněných ploch z kameniva drceného</t>
  </si>
  <si>
    <t>m3</t>
  </si>
  <si>
    <t>304655358</t>
  </si>
  <si>
    <t>"SUŠÁRNA" 52,75*0,04</t>
  </si>
  <si>
    <t>"NÁDVOŘÍ" 225,75*0,04</t>
  </si>
  <si>
    <t>"SUŠÁRNA" 15,5*0,15</t>
  </si>
  <si>
    <t>113204111</t>
  </si>
  <si>
    <t>Vytrhání obrub záhonových</t>
  </si>
  <si>
    <t>m</t>
  </si>
  <si>
    <t>715873418</t>
  </si>
  <si>
    <t>"PŘÍJEZDOVÁ KOMUNIKACE" 208,6</t>
  </si>
  <si>
    <t>"OKAPOVÝ CHODNÍČEK" 39,8</t>
  </si>
  <si>
    <t>"SUŠÁRNA" 33,1</t>
  </si>
  <si>
    <t>"NÁDVOŘÍ" 213,95</t>
  </si>
  <si>
    <t>5</t>
  </si>
  <si>
    <t>122201102</t>
  </si>
  <si>
    <t>Odkopávky a prokopávky nezapažené v hornině tř. 3 objem do 1000 m3</t>
  </si>
  <si>
    <t>-1860688932</t>
  </si>
  <si>
    <t>"NÁDVOŘÍ" 70*0,25</t>
  </si>
  <si>
    <t>6</t>
  </si>
  <si>
    <t>122201109</t>
  </si>
  <si>
    <t>Příplatek za lepivost u odkopávek v hornině tř. 1 až 3</t>
  </si>
  <si>
    <t>-48343767</t>
  </si>
  <si>
    <t>7</t>
  </si>
  <si>
    <t>132201102</t>
  </si>
  <si>
    <t>Hloubení rýh š do 600 mm v hornině tř. 3 objemu přes 100 m3</t>
  </si>
  <si>
    <t>1180344317</t>
  </si>
  <si>
    <t>"OBRUBNÍKY - BETON" 225,55*0,13</t>
  </si>
  <si>
    <t>"OBRUBNÍKY - OCEL" 731,9*0,14</t>
  </si>
  <si>
    <t>8</t>
  </si>
  <si>
    <t>132201109</t>
  </si>
  <si>
    <t>Příplatek za lepivost k hloubení rýh š do 600 mm v hornině tř. 3</t>
  </si>
  <si>
    <t>986082737</t>
  </si>
  <si>
    <t>9</t>
  </si>
  <si>
    <t>133201101</t>
  </si>
  <si>
    <t>Hloubení šachet v hornině tř. 3 objemu do 100 m3</t>
  </si>
  <si>
    <t>1251354924</t>
  </si>
  <si>
    <t>"PRO BET.PATKY" 731*0,05*0,3</t>
  </si>
  <si>
    <t>10</t>
  </si>
  <si>
    <t>133201109</t>
  </si>
  <si>
    <t>Příplatek za lepivost u hloubení šachet v hornině tř. 3</t>
  </si>
  <si>
    <t>361515893</t>
  </si>
  <si>
    <t>11</t>
  </si>
  <si>
    <t>153812111</t>
  </si>
  <si>
    <t>Trn z betonářské oceli včetně zainjektování D do 20 mm l do 3 m</t>
  </si>
  <si>
    <t>kus</t>
  </si>
  <si>
    <t>177242956</t>
  </si>
  <si>
    <t>12</t>
  </si>
  <si>
    <t>161101101</t>
  </si>
  <si>
    <t>Svislé přemístění výkopku z horniny tř. 1 až 4 hl výkopu do 2,5 m</t>
  </si>
  <si>
    <t>-685765866</t>
  </si>
  <si>
    <t>36,488</t>
  </si>
  <si>
    <t>13</t>
  </si>
  <si>
    <t>162701105</t>
  </si>
  <si>
    <t>Vodorovné přemístění do 10000 m výkopku/sypaniny z horniny tř. 1 až 4</t>
  </si>
  <si>
    <t>1331880910</t>
  </si>
  <si>
    <t>14</t>
  </si>
  <si>
    <t>167101102</t>
  </si>
  <si>
    <t>Nakládání výkopku z hornin tř. 1 až 4 přes 100 m3</t>
  </si>
  <si>
    <t>1864122343</t>
  </si>
  <si>
    <t>171101103</t>
  </si>
  <si>
    <t>Uložení sypaniny z hornin soudržných do násypů zhutněných do 100 % PS</t>
  </si>
  <si>
    <t>1498148215</t>
  </si>
  <si>
    <t>PO ZRUŠENÉ DLAŽBĚ</t>
  </si>
  <si>
    <t>"PŘÍJEZDOVÁ KOMUNIKACE" 48,49</t>
  </si>
  <si>
    <t>"SUŠÁRNA" 3,26</t>
  </si>
  <si>
    <t>"NÁDVOŘÍ" 7,46</t>
  </si>
  <si>
    <t>16</t>
  </si>
  <si>
    <t>171201201</t>
  </si>
  <si>
    <t>Uložení sypaniny na skládky</t>
  </si>
  <si>
    <t>-650282105</t>
  </si>
  <si>
    <t>17</t>
  </si>
  <si>
    <t>171201211</t>
  </si>
  <si>
    <t>Poplatek za uložení odpadu ze sypaniny na skládce (skládkovné)</t>
  </si>
  <si>
    <t>t</t>
  </si>
  <si>
    <t>209300136</t>
  </si>
  <si>
    <t>18</t>
  </si>
  <si>
    <t>174101101</t>
  </si>
  <si>
    <t>Zásyp jam, šachet rýh nebo kolem objektů sypaninou se zhutněním</t>
  </si>
  <si>
    <t>2105355159</t>
  </si>
  <si>
    <t>"OBRUBNÍKY" 62,23+15,79</t>
  </si>
  <si>
    <t>19</t>
  </si>
  <si>
    <t>181102302</t>
  </si>
  <si>
    <t>Úprava pláně v zářezech se zhutněním</t>
  </si>
  <si>
    <t>-357729454</t>
  </si>
  <si>
    <t>41,7</t>
  </si>
  <si>
    <t>20</t>
  </si>
  <si>
    <t>275313611</t>
  </si>
  <si>
    <t>Základové patky z betonu tř. C 16/20</t>
  </si>
  <si>
    <t>-1457057904</t>
  </si>
  <si>
    <t>0,05*0,3*731</t>
  </si>
  <si>
    <t>564851111</t>
  </si>
  <si>
    <t>Podklad ze štěrkodrtě ŠD tl 150 mm</t>
  </si>
  <si>
    <t>737951519</t>
  </si>
  <si>
    <t>22</t>
  </si>
  <si>
    <t>571908111</t>
  </si>
  <si>
    <t>Kryt vymývaným dekoračním kamenivem (kačírkem) tl 200 mm</t>
  </si>
  <si>
    <t>881784367</t>
  </si>
  <si>
    <t>"PĚŠINY" 654,1</t>
  </si>
  <si>
    <t>23</t>
  </si>
  <si>
    <t>596211110</t>
  </si>
  <si>
    <t>Kladení zámkové dlažby komunikací pro pěší tl 60 mm skupiny A pl do 50 m2</t>
  </si>
  <si>
    <t>1922616717</t>
  </si>
  <si>
    <t>NOVÉ PLOCHY ZE STÁVAJÍCÍ ZÁMKOVÉ DLAŽBY</t>
  </si>
  <si>
    <t>41,4</t>
  </si>
  <si>
    <t>24</t>
  </si>
  <si>
    <t>9162311R01</t>
  </si>
  <si>
    <t>Osazení chodníkového obrubníku ocelového z pásoviny</t>
  </si>
  <si>
    <t>1736970632</t>
  </si>
  <si>
    <t>731,9</t>
  </si>
  <si>
    <t>25</t>
  </si>
  <si>
    <t>M</t>
  </si>
  <si>
    <t>583803R</t>
  </si>
  <si>
    <t>obrubník ocelový z pásoviny 100*6</t>
  </si>
  <si>
    <t>-460813838</t>
  </si>
  <si>
    <t>26</t>
  </si>
  <si>
    <t>916231213</t>
  </si>
  <si>
    <t>Osazení chodníkového obrubníku betonového stojatého s boční opěrou do lože z betonu prostého</t>
  </si>
  <si>
    <t>1452508528</t>
  </si>
  <si>
    <t>"OKAP.CHODNÍČKY, SUŠÁRNA, NÁDVOŘÍ" 243,55</t>
  </si>
  <si>
    <t>27</t>
  </si>
  <si>
    <t>592174100</t>
  </si>
  <si>
    <t>obrubník betonový chodníkový 100/10/25 II nat 100x10x25 cm</t>
  </si>
  <si>
    <t>-735414940</t>
  </si>
  <si>
    <t>28</t>
  </si>
  <si>
    <t>979054451</t>
  </si>
  <si>
    <t>Očištění vybouraných zámkových dlaždic s původním spárováním z kameniva těženého</t>
  </si>
  <si>
    <t>1532342665</t>
  </si>
  <si>
    <t>80,2</t>
  </si>
  <si>
    <t>34</t>
  </si>
  <si>
    <t>997013219</t>
  </si>
  <si>
    <t>Příplatek k vnitrostaveništní dopravě suti a vybouraných hmot za zvětšenou dopravu suti ZKD 10 m</t>
  </si>
  <si>
    <t>1418133937</t>
  </si>
  <si>
    <t>30</t>
  </si>
  <si>
    <t>997013509</t>
  </si>
  <si>
    <t>Příplatek k odvozu suti a vybouraných hmot na skládku ZKD 1 km přes 1 km</t>
  </si>
  <si>
    <t>-409680451</t>
  </si>
  <si>
    <t>31</t>
  </si>
  <si>
    <t>997013511</t>
  </si>
  <si>
    <t>Odvoz suti a vybouraných hmot z meziskládky na skládku do 1 km s naložením a se složením</t>
  </si>
  <si>
    <t>1469051491</t>
  </si>
  <si>
    <t>32</t>
  </si>
  <si>
    <t>997013801</t>
  </si>
  <si>
    <t>Poplatek za uložení stavebního betonového odpadu na skládce (skládkovné)</t>
  </si>
  <si>
    <t>-421225976</t>
  </si>
  <si>
    <t>33</t>
  </si>
  <si>
    <t>998223011</t>
  </si>
  <si>
    <t>Přesun hmot pro pozemní komunikace s krytem dlážděným</t>
  </si>
  <si>
    <t>-1992497172</t>
  </si>
  <si>
    <t>SO 02 - SADOVÉ ÚPRAVY</t>
  </si>
  <si>
    <t>VRN - Vedlejší rozpočtové náklady</t>
  </si>
  <si>
    <t xml:space="preserve">    VRN1 - Průzkumné, geodetické a projektové práce</t>
  </si>
  <si>
    <t>1521570519</t>
  </si>
  <si>
    <t>-460430440</t>
  </si>
  <si>
    <t>-683311086</t>
  </si>
  <si>
    <t>1094333916</t>
  </si>
  <si>
    <t>-1663140267</t>
  </si>
  <si>
    <t>420800022</t>
  </si>
  <si>
    <t>495479295</t>
  </si>
  <si>
    <t>-19356978</t>
  </si>
  <si>
    <t>189896306</t>
  </si>
  <si>
    <t>780150895</t>
  </si>
  <si>
    <t>-775875426</t>
  </si>
  <si>
    <t>-543415132</t>
  </si>
  <si>
    <t>-1813328103</t>
  </si>
  <si>
    <t>-1805825661</t>
  </si>
  <si>
    <t>-1581549708</t>
  </si>
  <si>
    <t>1346524386</t>
  </si>
  <si>
    <t>1004957708</t>
  </si>
  <si>
    <t>1891843479</t>
  </si>
  <si>
    <t>1711101544</t>
  </si>
  <si>
    <t>328265630</t>
  </si>
  <si>
    <t>2029559018</t>
  </si>
  <si>
    <t>1682788729</t>
  </si>
  <si>
    <t>1380745660</t>
  </si>
  <si>
    <t>441865034</t>
  </si>
  <si>
    <t>1941983198</t>
  </si>
  <si>
    <t>29</t>
  </si>
  <si>
    <t>866946369</t>
  </si>
  <si>
    <t>Čisté terénní úpravy, modelace (rozrušení půdy do 15cm, obdělání půdy, odstranění kamenů větších 3cm a organických zbytků, urovnání povrchu, hrabání)</t>
  </si>
  <si>
    <t>529691417</t>
  </si>
  <si>
    <t>953556623</t>
  </si>
  <si>
    <t>-1292584683</t>
  </si>
  <si>
    <t>-587536791</t>
  </si>
  <si>
    <t>-1162419716</t>
  </si>
  <si>
    <t>-446436721</t>
  </si>
  <si>
    <t>-443911645</t>
  </si>
  <si>
    <t>355567744</t>
  </si>
  <si>
    <t>924321037</t>
  </si>
  <si>
    <t>640594795</t>
  </si>
  <si>
    <t>Doplnění substrátu o mocnosti 5cm</t>
  </si>
  <si>
    <t>-1253798043</t>
  </si>
  <si>
    <t>Pěstební substrát (Katrovaná zemina s kompostem zbavená plevelů, cizích příměsí a hrud větších než 2 cm smíchaná s pískem v poměru 3:2)</t>
  </si>
  <si>
    <t>-1927539008</t>
  </si>
  <si>
    <t>40</t>
  </si>
  <si>
    <t>Urovnání povrchu, hrabání, odstranění kamenů větších 3cm a organických zbytků</t>
  </si>
  <si>
    <t>41</t>
  </si>
  <si>
    <t>327545213</t>
  </si>
  <si>
    <t>…</t>
  </si>
  <si>
    <t>1024</t>
  </si>
  <si>
    <t>977515225</t>
  </si>
  <si>
    <t>SO 05b - VODNÍ JEZÍRKO A FILTRAČNÍ ŠACHTA</t>
  </si>
  <si>
    <t xml:space="preserve">    4 - Vodorovné konstrukce</t>
  </si>
  <si>
    <t xml:space="preserve">    8 - Trubní vedení</t>
  </si>
  <si>
    <t>HZS - Hodinové zúčtovací sazby</t>
  </si>
  <si>
    <t>122201101</t>
  </si>
  <si>
    <t>Odkopávky a prokopávky nezapažené v hornině tř. 3 objem do 100 m3</t>
  </si>
  <si>
    <t>1788282548</t>
  </si>
  <si>
    <t>PROSTOR JEZÍRKA</t>
  </si>
  <si>
    <t>2,595*3,911*1,1</t>
  </si>
  <si>
    <t>777810022</t>
  </si>
  <si>
    <t>132201101</t>
  </si>
  <si>
    <t>Hloubení rýh š do 600 mm v hornině tř. 3 objemu do 100 m3</t>
  </si>
  <si>
    <t>-1322658789</t>
  </si>
  <si>
    <t>RÝHA PRO VEDENÍ POTRUBÍ DEŠTOVÉ VODY</t>
  </si>
  <si>
    <t>9,298*0,6*1,35</t>
  </si>
  <si>
    <t>1051263325</t>
  </si>
  <si>
    <t>151101101</t>
  </si>
  <si>
    <t>Zřízení příložného pažení a rozepření stěn rýh hl do 2 m</t>
  </si>
  <si>
    <t>719976956</t>
  </si>
  <si>
    <t>RÝHA PRO POTRUBÍ DEŠTOVÉ VODY</t>
  </si>
  <si>
    <t>9,298*1,35*2</t>
  </si>
  <si>
    <t>151101111</t>
  </si>
  <si>
    <t>Odstranění příložného pažení a rozepření stěn rýh hl do 2 m</t>
  </si>
  <si>
    <t>105154631</t>
  </si>
  <si>
    <t>1393395059</t>
  </si>
  <si>
    <t>984640390</t>
  </si>
  <si>
    <t>18,695</t>
  </si>
  <si>
    <t>-246253439</t>
  </si>
  <si>
    <t>1005557797</t>
  </si>
  <si>
    <t>443924592</t>
  </si>
  <si>
    <t>1010337332</t>
  </si>
  <si>
    <t>RÝHA PRO DEŠTOVOU KANALIZACI</t>
  </si>
  <si>
    <t>9,298*0,6*0,7</t>
  </si>
  <si>
    <t>-516231595</t>
  </si>
  <si>
    <t>175111101</t>
  </si>
  <si>
    <t>Obsypání potrubí ručně sypaninou bez prohození, uloženou do 3 m</t>
  </si>
  <si>
    <t>1254527335</t>
  </si>
  <si>
    <t>KANALIZACE</t>
  </si>
  <si>
    <t>9,298*0,45*0,6</t>
  </si>
  <si>
    <t>583312000</t>
  </si>
  <si>
    <t>štěrkopísek netříděný zásypový materiál</t>
  </si>
  <si>
    <t>-1747433064</t>
  </si>
  <si>
    <t>1793616801</t>
  </si>
  <si>
    <t>43</t>
  </si>
  <si>
    <t>795531169</t>
  </si>
  <si>
    <t>POD JEZÍRKO</t>
  </si>
  <si>
    <t>3,9*2,51</t>
  </si>
  <si>
    <t>451573111</t>
  </si>
  <si>
    <t>Lože pod potrubí otevřený výkop ze štěrkopísku</t>
  </si>
  <si>
    <t>-291277085</t>
  </si>
  <si>
    <t>POD POTRUBÍ DEŠTOVÉHO ROZVODU</t>
  </si>
  <si>
    <t>9,298*0,6*0,1</t>
  </si>
  <si>
    <t>47</t>
  </si>
  <si>
    <t>464541111</t>
  </si>
  <si>
    <t>Pohoz ze štěrkodrti zrno do 63 mm z terénu</t>
  </si>
  <si>
    <t>1847142382</t>
  </si>
  <si>
    <t>DNO JEZÍRKA</t>
  </si>
  <si>
    <t>2,595*3,911*0,3</t>
  </si>
  <si>
    <t>48</t>
  </si>
  <si>
    <t>46592321R</t>
  </si>
  <si>
    <t>Zpevnění svahů vytěženými kameny uloženými do štěrku či betonového lože s vyplněním spár zeminou</t>
  </si>
  <si>
    <t>-175945743</t>
  </si>
  <si>
    <t>SVAH JEZÍRKA</t>
  </si>
  <si>
    <t>2,911*0,8*2</t>
  </si>
  <si>
    <t>3,5*0,8*2</t>
  </si>
  <si>
    <t>871315241</t>
  </si>
  <si>
    <t>Kanalizační potrubí z tvrdého PVC vícevrstvé tuhost třídy SN12 DN 150</t>
  </si>
  <si>
    <t>-1157683694</t>
  </si>
  <si>
    <t>DEŠTOVÁ KANALIZACE K JEZÍRKU</t>
  </si>
  <si>
    <t>9,298</t>
  </si>
  <si>
    <t>892351111</t>
  </si>
  <si>
    <t>Tlaková zkouška vodou potrubí DN 150 nebo 200</t>
  </si>
  <si>
    <t>-1071752043</t>
  </si>
  <si>
    <t>899722114</t>
  </si>
  <si>
    <t>Krytí potrubí z plastů výstražnou fólií z PVC 40 cm</t>
  </si>
  <si>
    <t>882999582</t>
  </si>
  <si>
    <t>998276101</t>
  </si>
  <si>
    <t>Přesun hmot pro trubní vedení z trub z plastických hmot otevřený výkop</t>
  </si>
  <si>
    <t>-688447074</t>
  </si>
  <si>
    <t>56</t>
  </si>
  <si>
    <t>HZS2211</t>
  </si>
  <si>
    <t>Hodinová zúčtovací sazba instalatér</t>
  </si>
  <si>
    <t>hod</t>
  </si>
  <si>
    <t>512</t>
  </si>
  <si>
    <t>106908523</t>
  </si>
  <si>
    <t>ROZVOD VODY A KANALIZACE - NAPOJENÍ NASTÁVAJÍCÍ ROZVOD</t>
  </si>
  <si>
    <t>2*8</t>
  </si>
  <si>
    <t>SO 06 - ROZVOD NN</t>
  </si>
  <si>
    <t>PSV - Práce a dodávky PSV</t>
  </si>
  <si>
    <t xml:space="preserve">    741 - Elektroinstalace - silnoproud</t>
  </si>
  <si>
    <t>M - Práce a dodávky M</t>
  </si>
  <si>
    <t xml:space="preserve">    46-M - Zemní práce při extr.mont.pracích</t>
  </si>
  <si>
    <t>-1423971709</t>
  </si>
  <si>
    <t>RÝHA PRO VEDENÍ ROZVODU NN</t>
  </si>
  <si>
    <t>85,458*0,35*0,8</t>
  </si>
  <si>
    <t>-1920738511</t>
  </si>
  <si>
    <t>-540445142</t>
  </si>
  <si>
    <t>23,928-11,964</t>
  </si>
  <si>
    <t>-1985731919</t>
  </si>
  <si>
    <t>-2092752136</t>
  </si>
  <si>
    <t>41334086</t>
  </si>
  <si>
    <t>643676331</t>
  </si>
  <si>
    <t>-1031043809</t>
  </si>
  <si>
    <t>RÝHA PRO NN</t>
  </si>
  <si>
    <t>85,458*0,35*0,4</t>
  </si>
  <si>
    <t>-1729254703</t>
  </si>
  <si>
    <t>POD NN</t>
  </si>
  <si>
    <t>85,458*0,35*0,2</t>
  </si>
  <si>
    <t>-776157084</t>
  </si>
  <si>
    <t>741122222</t>
  </si>
  <si>
    <t>Montáž kabel Cu plný kulatý žíla 4x10 mm2 uložený volně (CYKY)</t>
  </si>
  <si>
    <t>1364009232</t>
  </si>
  <si>
    <t>"PŘÍVOD NN" 85,458</t>
  </si>
  <si>
    <t>341110760</t>
  </si>
  <si>
    <t>kabel silový s Cu jádrem CYKY 4x10 mm2</t>
  </si>
  <si>
    <t>-335207297</t>
  </si>
  <si>
    <t>741320105</t>
  </si>
  <si>
    <t>Montáž jistič jednopólový nn do 25 A ve skříni</t>
  </si>
  <si>
    <t>1697864233</t>
  </si>
  <si>
    <t>358221110</t>
  </si>
  <si>
    <t>jistič 1pólový-charakteristika B LPN (LSN) 16B/1</t>
  </si>
  <si>
    <t>1831755947</t>
  </si>
  <si>
    <t>998741101</t>
  </si>
  <si>
    <t>Přesun hmot tonážní pro silnoproud v objektech v do 6 m</t>
  </si>
  <si>
    <t>2049537943</t>
  </si>
  <si>
    <t>460520173</t>
  </si>
  <si>
    <t>Montáž trubek ochranných plastových ohebných do 90 mm uložených do rýhy</t>
  </si>
  <si>
    <t>64</t>
  </si>
  <si>
    <t>-58110002</t>
  </si>
  <si>
    <t>"PŘÍVOD NN\" 85,458</t>
  </si>
  <si>
    <t>345713510</t>
  </si>
  <si>
    <t>128</t>
  </si>
  <si>
    <t>2106078737</t>
  </si>
  <si>
    <t>HZS2221</t>
  </si>
  <si>
    <t>Hodinová zúčtovací sazba elektrikář</t>
  </si>
  <si>
    <t>-1714288987</t>
  </si>
  <si>
    <t>KONTROLA ROZVODU, ZAPOJENÍ A VYZKOUŠENÍ</t>
  </si>
  <si>
    <t>VORN - VEDLEJŠÍ A OSTATNÍ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</si>
  <si>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</si>
  <si>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</si>
  <si>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</si>
  <si>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 xml:space="preserve">    VRN9 - Ostatní náklady</t>
  </si>
  <si>
    <t>013254000</t>
  </si>
  <si>
    <t>Dokumentace skutečného provedení stavby</t>
  </si>
  <si>
    <t>2137501879</t>
  </si>
  <si>
    <t>030001000</t>
  </si>
  <si>
    <t>Zařízení staveniště</t>
  </si>
  <si>
    <t>-560774922</t>
  </si>
  <si>
    <t>060001000</t>
  </si>
  <si>
    <t>Územní vlivy</t>
  </si>
  <si>
    <t>282585726</t>
  </si>
  <si>
    <t>070001000</t>
  </si>
  <si>
    <t>Provozní vlivy</t>
  </si>
  <si>
    <t>1881728200</t>
  </si>
  <si>
    <t>090001000</t>
  </si>
  <si>
    <t>993248057</t>
  </si>
  <si>
    <t>specifikace</t>
  </si>
  <si>
    <t>kpl</t>
  </si>
  <si>
    <t>ks</t>
  </si>
  <si>
    <t>nákl.obv.opat.</t>
  </si>
  <si>
    <t>Geodetické práce - vytyčení parcel, výsadby</t>
  </si>
  <si>
    <t>184-80-7111</t>
  </si>
  <si>
    <t>Ochrana kmenů stromů v průběhu stavby - bednění do výšky 2m (vč. řeziva) - zřízení (9m2 na strom)</t>
  </si>
  <si>
    <r>
      <t>m</t>
    </r>
    <r>
      <rPr>
        <vertAlign val="superscript"/>
        <sz val="9"/>
        <rFont val="Arial"/>
        <family val="2"/>
      </rPr>
      <t>2</t>
    </r>
  </si>
  <si>
    <t>184-80-7112</t>
  </si>
  <si>
    <t>Ochrana kmenů stromů v průběhu stavby - bednění do výšky 2m (vč. řeziva) - odstranění (9m2 na strom)</t>
  </si>
  <si>
    <t xml:space="preserve">Ochrana kmenů stromů v průběhu stavby - vypolštářování do výšky 2m (vč. materiálu) - zřízení </t>
  </si>
  <si>
    <t>Ochrana kmenů stromů v průběhu stavby - vypolštářování do výšky 2m (vč. materiálu) - odstranění</t>
  </si>
  <si>
    <t>Ochrana koruny - v místech pohybu mechanizace nebo stavby (vyvázání větví,  vypodložení míst úvazků např. jutovou bandáží, případné nutné zásahy v koruně (odstranění větví) (vč. materiálu)</t>
  </si>
  <si>
    <t>Ochrana kořenů v průběhu stavby, doplnění substrátu v kořenové zóně ( nový substrát o složení: kompost 40%, kamenivo 4-16mm, 20%, liapor 20%, písek 10 %, rašelina 10%)</t>
  </si>
  <si>
    <t>Péče o dřeviny během stavby
- provedení doplňkové závlahy u stávajících dřevin, v době suchých dnů v množství 150-200l/ strom 
- kontrola dřevin a případná péče o ně bude probíhat min. 1x týdně
- při usazení většího množství prachu na listech stromů, bude prach jeho odstranění proudem vody 
- ochrana proti škůdcům a chorobám</t>
  </si>
  <si>
    <t xml:space="preserve">Kácení volné - průměr kmene na řez.ploše pařezu 11-20cm </t>
  </si>
  <si>
    <t>Kácení volné - průměr kmene na řez.ploše pařezu 21-30cm</t>
  </si>
  <si>
    <t xml:space="preserve">Kácení volné - průměr kmene na řez.ploše pařezu 41-50cm </t>
  </si>
  <si>
    <t xml:space="preserve">Kácení volné - průměr kmene na řez.ploše pařezu 51-60cm </t>
  </si>
  <si>
    <t xml:space="preserve">Kácení volné - průměr kmene na řez.ploše pařezu 61-70cm </t>
  </si>
  <si>
    <t>Kácení postupné - průměr kmene na řez.ploše pařezu 21-30cm</t>
  </si>
  <si>
    <t xml:space="preserve">Kácení postupné - průměr kmene na řez.ploše pařezu 31-40cm </t>
  </si>
  <si>
    <t xml:space="preserve">Kácení postupné - průměr kmene na řez.ploše pařezu 41-50cm </t>
  </si>
  <si>
    <t xml:space="preserve">Kácení postupné - průměr kmene na řez.ploše pařezu 71-80cm </t>
  </si>
  <si>
    <t xml:space="preserve">Kácení postupné - průměr kmene na řez.ploše pařezu 81-90cm </t>
  </si>
  <si>
    <t>Štěpkování (objem štěpky po štěpkování), vyřezání větví, kmenů a uložení</t>
  </si>
  <si>
    <t>Odstranění pařezu frézováním (vč. odstranění kořenů, zasypání jam, ornice, hutnění a úpravy terénu, vč. odstranění dřevní hmoty)</t>
  </si>
  <si>
    <t>Příplatek za frézování ve svahu u S18, 19, 20, 21, 23, 24, 25, 26, 27, 30, 32, 33, 34, 35, 36, 37, 40%</t>
  </si>
  <si>
    <t>Odstranění nevhodných dřevin výšky nad 1m,  do 10 cm průměru kmene na řezné ploše pařezu (vč. odstranění hmoty a pařezu), odstranění solitérních keřů</t>
  </si>
  <si>
    <t>Odstranění pařezu frézováním (vč. odstranění kořenů, zasypání jam, ornice, hutnění a úpravy terénu,vč. odstranění dřevní hmoty) -15ks pařezů (průměr 45cm) pařezy po již vykácených akátech - likvidace invazivních dřevin</t>
  </si>
  <si>
    <t>Příplatek za frézování ve svahu (40%)</t>
  </si>
  <si>
    <t>Odstranění ruderálního porostu, vč. odstranění vzniklé hmoty a kořenů</t>
  </si>
  <si>
    <t>Příplatek za odstranění ruderálního porostu na svažitém pozemku (30%)</t>
  </si>
  <si>
    <t>Příplatek 30% za další typ řezu - Řez stromů prováděný lezeckou technikou - Bezpečnostní řez - plocha stromu 101-200m² - S12, S19, S39</t>
  </si>
  <si>
    <t>Příplatek 30% za další typ řezu - Řez stromů prováděný lezeckou technikou - Bezpečnostní řez - plocha stromu 301-400m² - S28</t>
  </si>
  <si>
    <t xml:space="preserve">Instalace speciálních jednostranných uzávěrů pro vystěhování netopýrů (položka nebude fakturována, pokud nebude použita) </t>
  </si>
  <si>
    <t>Příplatek za speciální techniky řezu a snášení částí kmenů větvích na lanech (doupné části stromů)</t>
  </si>
  <si>
    <t>Stavba loggeru z části kmenů a kosterních větví s dutinami či prasklinami</t>
  </si>
  <si>
    <t>Infotabule - logger, vč. materiálu a instalace</t>
  </si>
  <si>
    <t>Přípravné práce celkem:</t>
  </si>
  <si>
    <r>
      <t>m</t>
    </r>
    <r>
      <rPr>
        <vertAlign val="superscript"/>
        <sz val="9"/>
        <rFont val="Arial"/>
        <family val="2"/>
      </rPr>
      <t>3</t>
    </r>
  </si>
  <si>
    <t>Zpevnění svahu kokosovou rohoží s úpravou terénu (cena vč. instalace a materiálu -  kokosová protierozní rohož o plošné hmotnosti 400 g/m2, ocelové skoby o délce 30 cm a průměru 4 mm v počtu ks na m2 nebo dle potřeby a svažitosti terénu)</t>
  </si>
  <si>
    <t>Příprava půdy s modelací celkem:</t>
  </si>
  <si>
    <t>182 15 -1231</t>
  </si>
  <si>
    <t>Plošná úprava terénu s urovnáním povrchu, bez doplnění ornice, v hornině 1 až 4</t>
  </si>
  <si>
    <t>12020-1101</t>
  </si>
  <si>
    <t>Odkopávky nebo prokopávky nezapažené v hornině  - Výkop 23 cm (55t)</t>
  </si>
  <si>
    <t>162 20-1102</t>
  </si>
  <si>
    <t xml:space="preserve">Vodorovné přemístění do 50 m výkopku z horniny tř. 1 až 4 </t>
  </si>
  <si>
    <t>181 10-1102</t>
  </si>
  <si>
    <t>Úprava pláně se zhutněním</t>
  </si>
  <si>
    <t>Uložení štěrku s promísením ornice a hutnění</t>
  </si>
  <si>
    <t xml:space="preserve">Rozprostření ornice - 3cm </t>
  </si>
  <si>
    <t>998 22-3011</t>
  </si>
  <si>
    <t>Přesun hmot  (štěrk 0/32mm - 49,3t, ornice 20% - 9,5t)</t>
  </si>
  <si>
    <t>Přesun hmot - ornice 3cm (ornice - 7,2t)</t>
  </si>
  <si>
    <t>181 45-1131</t>
  </si>
  <si>
    <t>Založení travo-bylinného porostu výsevem</t>
  </si>
  <si>
    <t>Katrování ornice + manipulace s ornicí (20% ornice - 9,5t, 3cm - 7,2t)</t>
  </si>
  <si>
    <t>Štěrk frakce 0/32mm + doprava</t>
  </si>
  <si>
    <t>kg</t>
  </si>
  <si>
    <t>18580-3211</t>
  </si>
  <si>
    <t>Uválcování povrchu trávníku</t>
  </si>
  <si>
    <t>18580-4312</t>
  </si>
  <si>
    <t>18585-1111</t>
  </si>
  <si>
    <t>Dovoz závlahové vody do 6km - zalití 2x</t>
  </si>
  <si>
    <t>Přesun hmot - zbylá ornice na jižní svah s rozprostřením (ornice - 38,4t)</t>
  </si>
  <si>
    <t>Katrování ornice + manipulace s ornicí (zbylá ornice  38,4t)</t>
  </si>
  <si>
    <t>Štěrkový trávník celkem:</t>
  </si>
  <si>
    <t>184 20-1111</t>
  </si>
  <si>
    <t>Výsadba stromů bez balu do předem vyhloubené jamky se zalitím, při v. kmene do 1,6m</t>
  </si>
  <si>
    <t>184 21-5113</t>
  </si>
  <si>
    <t>Osazení kůlu k dřevině s uvázáním, délky kůlů do 2-3 m</t>
  </si>
  <si>
    <t>Zhotovení obalu kmene v jedné vrstvě - rákosová rohož</t>
  </si>
  <si>
    <t>184 80-6111</t>
  </si>
  <si>
    <t xml:space="preserve">Řez stromů průměr koruny do 2m, po výsadbě </t>
  </si>
  <si>
    <t>184 21-5412</t>
  </si>
  <si>
    <t>Zhotovení závlahové mísy u solitérních dřevin, o průměru mísy přes 0,5 do 1m</t>
  </si>
  <si>
    <t>Dřevěný kotvící kůl délka 3m, průměr 8cm, impregnovaný</t>
  </si>
  <si>
    <t>Úvazkový popruh, hřeby</t>
  </si>
  <si>
    <t xml:space="preserve">Rákosová rohož jedna vrstva rákosové rohože s dutým stéblem, výška 160 cm </t>
  </si>
  <si>
    <t>Borka mulčovací (15-40 mm frakce)</t>
  </si>
  <si>
    <t>Výsadba stromů bez balu do předem vyhloubené jamky se zalitím, při v. kmene do 1,8m</t>
  </si>
  <si>
    <t>183 10-1221</t>
  </si>
  <si>
    <t>Hloubení jamek pro vysazování rostlin s výměnou půdy na 50%, přes 0,40 do 1,00 m3</t>
  </si>
  <si>
    <t>184 10-2115</t>
  </si>
  <si>
    <r>
      <t xml:space="preserve">Výsadba dřeviny s balem </t>
    </r>
    <r>
      <rPr>
        <sz val="9"/>
        <color indexed="8"/>
        <rFont val="Arial"/>
        <family val="2"/>
      </rPr>
      <t>do předem vyhloubené jamky se zalitím, přes 500 do 600 mm</t>
    </r>
  </si>
  <si>
    <t>184 21-5133</t>
  </si>
  <si>
    <t>Ukotvení dřeviny třemi a více kůly průměru do 100 mm, délky přes 2 m do 3m</t>
  </si>
  <si>
    <t>184 80-6112</t>
  </si>
  <si>
    <t>Řez stromů výchovný před 2m do 4m</t>
  </si>
  <si>
    <t>184 21-5413</t>
  </si>
  <si>
    <t>Zhotovení závlahové mísy u solitérních dřevin, o průměru mísy přes přes 1m</t>
  </si>
  <si>
    <t>Dřevěné příčky  ke spojení kůlů (3 ks/strom)</t>
  </si>
  <si>
    <t>Pěstební substrát (ornice-kompost-písek v poměru 2:2:1)</t>
  </si>
  <si>
    <t>Borka mulčovací (15-40 mm frakce) 1,2m2 na strom</t>
  </si>
  <si>
    <t>Náklady na sazenici (Sol 3xp výška 175-200 s balem) - Carpinus betulus Sol 3xp výška 175-200</t>
  </si>
  <si>
    <t>Náklady na sazenici (OK 12-14 cm s balem) - Acer campestre Vk 3xp 12-14</t>
  </si>
  <si>
    <t>Náklady na sazenici (OK 12-14 cm s balem) - Sorbus torminalis Vk 3xp 12-14</t>
  </si>
  <si>
    <t>Náklady na sazenici (OK 12-14 cm s balem) - Ulmus glabra Vk 3xp 12-14</t>
  </si>
  <si>
    <t>Náklady na sazenici (OK 14-16 cm s balem) - Acer campestre Vk 3xp 14-16</t>
  </si>
  <si>
    <t>Náklady na sazenici (OK 14-16 cm s balem) - Acer platanoides ´Globosum´ Vk 3xp 14-16</t>
  </si>
  <si>
    <t>Náklady na sazenici (OK 14-16 cm s balem) - Fagus sylvatica ´Rohanii´ Vk 3xp 14-16</t>
  </si>
  <si>
    <t>Náklady na sazenici (OK 14-16 cm s balem) - Prunus avium ´Plena´ Vk 3xp 14-16</t>
  </si>
  <si>
    <t>Náklady na sazenici (OK 14-16 cm s balem) - Salix alba ´Tristis´ Vk 3xp 14-16</t>
  </si>
  <si>
    <t>Náklady na sazenici (ovocný strom prostok.) - Malus domestica -směs starých odrůd Pk 120-160 - rozvětvený</t>
  </si>
  <si>
    <t>Náklady na sazenici (ovocný strom prostok.) - Prunus avium - směs starých odrůd Pk 120-160 - rozvětvený</t>
  </si>
  <si>
    <t>Náklady na sazenici (ovocný strom prostok.) - Pyrus communis - směs starých odrůd Vk 170-180</t>
  </si>
  <si>
    <t>Zpevnění závlahových mís v jižním svahu (geotextilie a min dvě prkna 2x 1,2m délky, kotvenými roxory na kolmici spádnice), vč. Materiálu, nově vysazené stromy pořadové číslo 26-39</t>
  </si>
  <si>
    <t>Výsadba stromů celkem:</t>
  </si>
  <si>
    <t>Výsadba prostokořenných keřů, velikost do 60cm</t>
  </si>
  <si>
    <t>Výsadba keřů KO 1,5l, velikost 40cm, 3 výhony</t>
  </si>
  <si>
    <t>Výsadba keřů KO 2-5l, velikost 50-100cm, 3 výhony</t>
  </si>
  <si>
    <t>Výsadba keřů KO 5l a více, velikost 120cm a více, 3 výhony</t>
  </si>
  <si>
    <t>Náklady na sazenici - Ligustrum vulgare - prostokořen, velikost 40-60cm, 3 výhony</t>
  </si>
  <si>
    <t>Náklady na sazenici - Paeonia suffruticosa - KO 1,5l, velikost 40cm, 3 výhony</t>
  </si>
  <si>
    <t>Náklady na sazenici - Rosa ´Sunny Rose´ - KO 1,5l, velikost 40cm, 3 výhony</t>
  </si>
  <si>
    <t>Náklady na sazenici - Spiraea x bumalda - KO 1,5l, velikost 40cm, 3 výhony</t>
  </si>
  <si>
    <t>Náklady na sazenici - Rosa  ´Moint Shasta´ - KO 1,5l, velikost 40cm, 3 výhony</t>
  </si>
  <si>
    <t>Náklady na sazenici - Rosa  ´Kimono´ - KO 1,5l, velikost 40cm, 3 výhony</t>
  </si>
  <si>
    <t>Náklady na sazenici - Buddleia davidii -  KO 2-5l, velikost 50-100cm, 3 výhony</t>
  </si>
  <si>
    <t>Náklady na sazenici - Cornus sanguinea -  KO 2-5l, velikost 50-100cm, 3 výhony</t>
  </si>
  <si>
    <t>Náklady na sazenici - Corylus avellana -  KO 2-5l, velikost 50-100cm, 3 výhony</t>
  </si>
  <si>
    <t>Náklady na sazenici - Euonymus europaeus -  KO 2-5l, velikost 50-100cm, 3 výhony</t>
  </si>
  <si>
    <t>Náklady na sazenici - Hydrangea arborescens ´Annabelle´ -  KO 2-5l, velikost 50-100cm, 3 výhony</t>
  </si>
  <si>
    <t>Náklady na sazenici - Hydrangea macrophylla -  KO 2-5l, velikost 50-100cm, 3 výhony</t>
  </si>
  <si>
    <t>Náklady na sazenici - Hydrangea paniculata -  KO 2-5l, velikost 50-100cm, 3 výhony</t>
  </si>
  <si>
    <t>Náklady na sazenici - Rhododendron ´Cunningham White´ -  KO 2-5l, velikost 50-100cm, 3 výhony</t>
  </si>
  <si>
    <t>Náklady na sazenici - Rhododendron ´Smirnowii´ -  KO 2-5l, velikost 50-100cm, 3 výhony</t>
  </si>
  <si>
    <t>Náklady na sazenici - Ribes sanguineum -  KO 2-5l, velikost 50-100cm, 3 výhony</t>
  </si>
  <si>
    <t>Náklady na sazenici - Ribes uva-crispa -  KO 2-5l, velikost 50-100cm, 3 výhony</t>
  </si>
  <si>
    <t>Náklady na sazenici - Rosa ´Hella´ -  KO 2-5l, velikost 50-100cm, 3 výhony</t>
  </si>
  <si>
    <t>Náklady na sazenici - Rosa glauca -  KO 2-5l, velikost 50-100cm, 3 výhony</t>
  </si>
  <si>
    <t>Náklady na sazenici - Rosa hugonis -  KO 2-5l, velikost 50-100cm, 3 výhony</t>
  </si>
  <si>
    <t>Náklady na sazenici - Rosa multiflora -  KO 2-5l, velikost 50-100cm, 3 výhony</t>
  </si>
  <si>
    <t>Náklady na sazenici - Rubus idaeus -  KO 2-5l, velikost 50-100cm, 3 výhony</t>
  </si>
  <si>
    <t>Náklady na sazenici - Spiraea salicifolia -  KO 2-5l, velikost 50-100cm, 3 výhony</t>
  </si>
  <si>
    <t>Náklady na sazenici - Syringa meyeri 'Palibin' -  KO 2-5l, velikost 50-100cm, 3 výhony</t>
  </si>
  <si>
    <t>Náklady na sazenici - Taxus baccata -  KO 2-5l, velikost 50-100cm, 3 výhony</t>
  </si>
  <si>
    <t>Náklady na sazenici - Crataegus monogyna -  KO 5l a více, velikost 120cm a více, 3 výhony</t>
  </si>
  <si>
    <t>Náklady na sazenici - Philadelphus coronarius-  KO 5l a více, velikost 120cm a více, 3 výhony</t>
  </si>
  <si>
    <t>Náklady na sazenici - Syringa vulgaris -  KO 5l a více, velikost 120cm a více, 3 výhony</t>
  </si>
  <si>
    <t>Náklady na sazenici - Viburnum opulus -  KO 5l a více, velikost 120cm a více, 3 výhony</t>
  </si>
  <si>
    <t>Hloubení rýhy pro nstalaci protikořenové bariéry</t>
  </si>
  <si>
    <t>183 10-66 13</t>
  </si>
  <si>
    <t>Instalace protikořenových bariér do předem vyhloubených rýh, hlubka přes 700 do 1000mm (proti prorůstání malin)</t>
  </si>
  <si>
    <t>bm</t>
  </si>
  <si>
    <t>184 91-1421</t>
  </si>
  <si>
    <t>Mulčování vysazených rostlin mulčovací kůrou, tl. do 100mm (plochy keřových porostů, půdopokryvných růží a bludiště)</t>
  </si>
  <si>
    <t>Borka mulčovací (15-40 mm frakce) - vrstva 7cm</t>
  </si>
  <si>
    <t>Osmocote Plus s dobou působení 12-14 měsíců (0,15kg na m2 plochy záhonu, zapracování v rámci přípravy půdy)</t>
  </si>
  <si>
    <t>Výsadba keřů celkem:</t>
  </si>
  <si>
    <t>183 21-1312</t>
  </si>
  <si>
    <t>Výsadba trvalek do připravené půdy se zalitím - okrasné trvalky</t>
  </si>
  <si>
    <t>Výsadba trvalek do připravené půdy se zalitím - podrosty Hedera helix (5ks/m2, dle výkresu)</t>
  </si>
  <si>
    <t>Náklady na sazenici - Alchemilla mollis - K9</t>
  </si>
  <si>
    <t>Náklady na sazenici - Achillea filipendulina - K9</t>
  </si>
  <si>
    <t>Náklady na sazenici - Ajuga reptans - K9</t>
  </si>
  <si>
    <t>Náklady na sazenici - Anemone hupehensis  ´Hadspen abundance´- K9</t>
  </si>
  <si>
    <t>Náklady na sazenici - Aquilegia vulgaris  - K9</t>
  </si>
  <si>
    <t>Náklady na sazenici - Aster dumosus  ´Blaue lagune´ - K9</t>
  </si>
  <si>
    <t>Náklady na sazenici - Carex pendula - K9</t>
  </si>
  <si>
    <t>Náklady na sazenici - Deschampsia caespitosa 'Palava' - K9</t>
  </si>
  <si>
    <t>Náklady na sazenici - Doronicum plantagineum - K9</t>
  </si>
  <si>
    <t>Náklady na sazenici - Echinacea purpurea ´Prairie splendor´- K9</t>
  </si>
  <si>
    <t>Náklady na sazenici - Epimedium pinnatum - K9</t>
  </si>
  <si>
    <t>Náklady na sazenici - Fragaria vesca - K9</t>
  </si>
  <si>
    <t>Náklady na sazenici - Gaura lindheimeri - K9</t>
  </si>
  <si>
    <t>Náklady na sazenici - Geranium ´Rozanne´ - K9</t>
  </si>
  <si>
    <t>Náklady na sazenici - Geranium macrorrhizum - K9</t>
  </si>
  <si>
    <t>Náklady na sazenici - Geranium x cantabrigiense ´Biokovo´- K9</t>
  </si>
  <si>
    <t>Náklady na sazenici - Helleborus niger - K9</t>
  </si>
  <si>
    <t>Náklady na sazenici - Hemerocallis  ´Stella d'Oro´ - K9</t>
  </si>
  <si>
    <t>Náklady na sazenici - Hosta plantaginea - K9</t>
  </si>
  <si>
    <t>Náklady na sazenici - Iris barbata - K9</t>
  </si>
  <si>
    <t>Náklady na sazenici - Miscanthus sinensin ´Morning light´ - K9</t>
  </si>
  <si>
    <t>Náklady na sazenici - Nepeta faassenii - K9</t>
  </si>
  <si>
    <t>Náklady na sazenici - Pennisetum alopecuroides ´Hameln´ - K9</t>
  </si>
  <si>
    <t>Náklady na sazenici - Persicaria amplexicaulis - K9</t>
  </si>
  <si>
    <t>Náklady na sazenici - Paeonia officinalis ´Rubra Plena´ - K9</t>
  </si>
  <si>
    <t>Náklady na sazenici - Salvia nemorosa ´Amethyst´- K9</t>
  </si>
  <si>
    <t>Náklady na sazenici - Tradescantia x andersoniana  - K9</t>
  </si>
  <si>
    <t>Náklady na sazenici - Waldsteinia ternata - K9</t>
  </si>
  <si>
    <t>Náklady na sazenici - Hedera helix- K9, 3 výhony</t>
  </si>
  <si>
    <t>Mulčování vysazených rostlin mulčovací kůrou, tl. do 100mm</t>
  </si>
  <si>
    <t>Borka mulčovací (15-40 mm frakce) - vrstva 5cm</t>
  </si>
  <si>
    <t>Výsadba trvalek, podrostů celkem:</t>
  </si>
  <si>
    <t>183 21-1313</t>
  </si>
  <si>
    <t>Výsadba cibulí  do připravené půdy se zalitím</t>
  </si>
  <si>
    <t>jemný štěrkopísek - podsyp</t>
  </si>
  <si>
    <t>Allium aflatunense ´Purple Sensation ´ - I. jakost</t>
  </si>
  <si>
    <t>Narcissus ´Geranium´ - I. Jakost</t>
  </si>
  <si>
    <t>Narcissus ´Tete A Tete´- I. Jakost</t>
  </si>
  <si>
    <t>Tulipa ´Golden Apeldoorn´ - I. Jakost</t>
  </si>
  <si>
    <t>Tulipa ´Escape´ - I. Jakost</t>
  </si>
  <si>
    <t>Crocus hybrids - I. Jakost</t>
  </si>
  <si>
    <t>Muscari armeniacum - I. Jakost</t>
  </si>
  <si>
    <t>Výsadba cibulovin celkem:</t>
  </si>
  <si>
    <t>Založení travo-bylinného porostu výsevem  - osetí, zavláčení, zaválcování</t>
  </si>
  <si>
    <t>Dokončovací péče + první seč s odstraněním pokosené hmoty, odvoz a likvidace posečené hmoty</t>
  </si>
  <si>
    <r>
      <t xml:space="preserve">Zálivka rostlin v plochách </t>
    </r>
    <r>
      <rPr>
        <sz val="9"/>
        <rFont val="Calibri"/>
        <family val="2"/>
      </rPr>
      <t>(10l/m²)</t>
    </r>
  </si>
  <si>
    <t>Založení travo-bylinného porostu celkem:</t>
  </si>
  <si>
    <t>m³</t>
  </si>
  <si>
    <t>Řez stromů prováděný lezeckou technikou - Vstupní řez dlouhodobě zanedbaného ovocného stromu (kombinace všechtechnologií řezu dle potřeby stromu - kombinace O-RP, O-RZ, O-OV, O -RZM, S, H) - plocha stromu do 50m² - S5, S10</t>
  </si>
  <si>
    <t>Řez stromů prováděný lezeckou technikou - Vstupní řez dlouhodobě zanedbaného ovocného stromu (kombinace všechtechnologií řezu dle potřeby stromu - kombinace O-RP, O-RZ, O-OV, O -RZM, S, H) - plocha stromu 51-100m² - S3, S7</t>
  </si>
  <si>
    <t>Řez stromů prováděný lezeckou technikou - Zdravotní řez - plocha stromu do 50m² - S2, S17, S29, S31, S42</t>
  </si>
  <si>
    <t>Řez stromů prováděný lezeckou technikou - Zdravotní řez - plocha stromu do 51-100m²  - S22</t>
  </si>
  <si>
    <t>Řez stromů prováděný lezeckou technikou - Zdravotní řez - plocha stromu 101-200m² - S12, S19, S38, S39, S40</t>
  </si>
  <si>
    <t>Řez stromů prováděný lezeckou technikou - Zdravotní řez - plocha stromu 301-400m² - S28</t>
  </si>
  <si>
    <t>1 - PŘÍPRAVNÉ PRÁCE</t>
  </si>
  <si>
    <t>2 - PŘÍPRAVA PŮDY S MODELACÍ</t>
  </si>
  <si>
    <t>3 - ZALOŽENÍ ŠTĚRKOVÉHO TRÁVNÍKU</t>
  </si>
  <si>
    <t>Zálivka rostlin v plochách (10l/m²) - zalití 2x</t>
  </si>
  <si>
    <t>Hloubení jamek pro vysazování bez výměny půdy, přes 0,125 do 0,40 m³</t>
  </si>
  <si>
    <t>4 - VÝSADBA STROMŮ</t>
  </si>
  <si>
    <t>5 - VÝSADBA KEŘŮ</t>
  </si>
  <si>
    <t>výsadba alejového stromu s balem, ok 14-16 (kontrolní součet)</t>
  </si>
  <si>
    <t>výsadba alejového stromu s balem, ok 12-14 (kontrolní součet)</t>
  </si>
  <si>
    <t>výsadba - ovocný strom vysokokmen prostokořenný (Vk 170-180) (kontrolní součet)</t>
  </si>
  <si>
    <t>výsadba - ovocný strom polokmen prostokořenný (Pk 120-160) (kontrolní součet)</t>
  </si>
  <si>
    <t>6 - VÝSADBA TRVALEK, PODROSTŮ</t>
  </si>
  <si>
    <t>7 - VÝSADBA CIBULOVIN</t>
  </si>
  <si>
    <t>8 - ZALOŽENÍ TRAVO-BYLINNÉHO POROSTU</t>
  </si>
  <si>
    <t>založení travo-bylinného porostu výsevem (vč. ceny osiva) - REKREAČNÍ TRÁVNÍK (kontrolní součet)</t>
  </si>
  <si>
    <t>Celkové náklady za stavbu 1)</t>
  </si>
  <si>
    <t xml:space="preserve">Odplevelení půdy 2x  </t>
  </si>
  <si>
    <t>Hnojivo - tablety (4ks ke stromu)</t>
  </si>
  <si>
    <t>Hnojivo - půdní kondicionér (dávkování 1 kg/m3 substrátu)</t>
  </si>
  <si>
    <t>Hnojivo - půdní kondicionér (dávkování 1,5 kg/m3 substrátu)</t>
  </si>
  <si>
    <t>Protikořenová bariéra</t>
  </si>
  <si>
    <t xml:space="preserve">Osivo - travo-bylinná směs namíchaná na zakázku: Jílek vytrvalý 2n – 55%, Kostřava červená dlouze výběžkatá – 15%, Kostřava červená krátce výběžkatá – 5%, Kostřava červená trsnatá – 10%, Lipnice luční – 15% </t>
  </si>
  <si>
    <t>založení travo-bylinného porostu výsevem (vč. ceny osiva) - (kontrolní součet)</t>
  </si>
  <si>
    <t>Osivo - travo-bylinná směs namíchaná na zakázku:  Trávy (celkem 80%): Agrostis capillaris 1%, Anthoxanthum odoratum 5%, Bromus erectrus 2%, Festuca rubra commutata 5%, Festuca rubra rubra 15%, Festuca rubra trichophylla 10%, Festuca rupicola 5%, Festuca trachophylla 15%, Festuca valesiaca 3%, Koeleria macrantha 1,5%, Koeleria pyramidata 1,5%, Phleum phleoides 3%, Poa compressa 8%, Poa pratensis 5%, Byliny (celkem 15%): Agrimonia eupatoria 0,5%, Achillea millefolium 0,6%, Anthemis tinctoria 1%, Centaurea jacea 0,5%, Centaurea scabiosa 0,5%, Cichorium intybus 0,2%, Dianthus armeria 1%, Dianthus carthusianorum 1%, Hypericum perforatum 1,2%, Leontodon hispidus 0,8%, Plantago lanceolata 0,2%, Plantago media 0,4%, Potentilla argentea 0,6%, Potentilla recta 0,8%, Pyrethrum corymbosum 0,6%, Salvia pratensis 1,5%, Salvia verticillata 0,8%, Sanquisorba minor 0,6%, Silene vulgaris 1,2%, Stachys recta 1%, Jeteloviny (celkem 5%): Anthyllis vulneraria 1,5%, Lotus corniculatus 1%, Medicago lupulina 0,5%, Onobrychis viciifolia 0,8%, Securigera varia 0,2%, Trifolium campestre 0,8%, Trifolium repens 0,2%</t>
  </si>
  <si>
    <t>100bm</t>
  </si>
  <si>
    <t>ha</t>
  </si>
  <si>
    <t>Osivo pro štěrkové trávníky - směs: Festuca rubra rubra 15%, Festuca rubra trichophylla 13%, Lolium perenne 35%, Poa pratensis 30%, Achillea millefolium 2%, Thymus vulgaris 5%</t>
  </si>
  <si>
    <t>trubka elektroinstalační ohebná, HDPE+LDPE KF 09050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</si>
</sst>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9"/>
      <color indexed="8"/>
      <name val="Myriad Pro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rebuchet MS"/>
      <family val="2"/>
    </font>
    <font>
      <b/>
      <sz val="8"/>
      <name val="Arial"/>
      <family val="2"/>
    </font>
    <font>
      <sz val="11"/>
      <name val="Arial"/>
      <family val="2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>
        <color rgb="FF969696"/>
      </left>
      <right style="hair">
        <color rgb="FF969696"/>
      </right>
      <top style="hair">
        <color rgb="FF969696"/>
      </top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/>
      <right/>
      <top/>
      <bottom style="hair"/>
    </border>
    <border>
      <left/>
      <right style="hair"/>
      <top style="hair"/>
      <bottom/>
    </border>
    <border>
      <left/>
      <right style="hair">
        <color rgb="FF969696"/>
      </right>
      <top style="hair"/>
      <bottom style="hair"/>
    </border>
    <border>
      <left style="hair"/>
      <right/>
      <top/>
      <bottom/>
    </border>
    <border>
      <left/>
      <right style="hair">
        <color rgb="FF969696"/>
      </right>
      <top style="hair"/>
      <bottom/>
    </border>
    <border>
      <left/>
      <right style="thin"/>
      <top/>
      <bottom/>
    </border>
    <border>
      <left style="hair">
        <color rgb="FF969696"/>
      </left>
      <right style="thin"/>
      <top/>
      <bottom style="hair">
        <color rgb="FF969696"/>
      </bottom>
    </border>
    <border>
      <left style="thin"/>
      <right style="hair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hair"/>
      <right style="hair"/>
      <top/>
      <bottom style="hair"/>
    </border>
    <border>
      <left style="hair">
        <color rgb="FF969696"/>
      </left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969696"/>
      </right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472">
    <xf numFmtId="0" fontId="0" fillId="0" borderId="0" xfId="0"/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 applyProtection="1">
      <protection/>
    </xf>
    <xf numFmtId="0" fontId="15" fillId="2" borderId="0" xfId="20" applyFont="1" applyFill="1" applyAlignment="1" applyProtection="1">
      <alignment horizontal="center"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20" applyFont="1" applyFill="1" applyAlignment="1" applyProtection="1">
      <alignment horizontal="left" vertical="center"/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6" xfId="0" applyBorder="1" applyProtection="1"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3" borderId="8" xfId="0" applyFont="1" applyFill="1" applyBorder="1" applyAlignment="1" applyProtection="1">
      <alignment horizontal="left"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4" fillId="3" borderId="9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4" fontId="25" fillId="0" borderId="13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20" applyFont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" fontId="31" fillId="0" borderId="13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166" fontId="31" fillId="0" borderId="16" xfId="0" applyNumberFormat="1" applyFont="1" applyBorder="1" applyAlignment="1" applyProtection="1">
      <alignment vertical="center"/>
      <protection/>
    </xf>
    <xf numFmtId="4" fontId="31" fillId="0" borderId="17" xfId="0" applyNumberFormat="1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6" fillId="4" borderId="0" xfId="0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66" fontId="35" fillId="0" borderId="11" xfId="0" applyNumberFormat="1" applyFont="1" applyBorder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4" fontId="36" fillId="0" borderId="0" xfId="0" applyNumberFormat="1" applyFont="1" applyAlignment="1" applyProtection="1">
      <alignment vertical="center"/>
      <protection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37" fillId="0" borderId="24" xfId="0" applyFont="1" applyBorder="1" applyAlignment="1" applyProtection="1">
      <alignment horizontal="center" vertical="center"/>
      <protection/>
    </xf>
    <xf numFmtId="49" fontId="37" fillId="0" borderId="24" xfId="0" applyNumberFormat="1" applyFont="1" applyBorder="1" applyAlignment="1" applyProtection="1">
      <alignment horizontal="left" vertical="center" wrapText="1"/>
      <protection/>
    </xf>
    <xf numFmtId="0" fontId="37" fillId="0" borderId="24" xfId="0" applyFont="1" applyBorder="1" applyAlignment="1" applyProtection="1">
      <alignment horizontal="center" vertical="center" wrapText="1"/>
      <protection/>
    </xf>
    <xf numFmtId="167" fontId="37" fillId="0" borderId="24" xfId="0" applyNumberFormat="1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166" fontId="2" fillId="0" borderId="16" xfId="0" applyNumberFormat="1" applyFont="1" applyBorder="1" applyAlignment="1" applyProtection="1">
      <alignment vertical="center"/>
      <protection/>
    </xf>
    <xf numFmtId="166" fontId="2" fillId="0" borderId="17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8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horizontal="left" vertical="center"/>
      <protection/>
    </xf>
    <xf numFmtId="0" fontId="4" fillId="4" borderId="8" xfId="0" applyFont="1" applyFill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23" fillId="0" borderId="15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4" fontId="26" fillId="4" borderId="0" xfId="0" applyNumberFormat="1" applyFont="1" applyFill="1" applyBorder="1" applyAlignment="1" applyProtection="1">
      <alignment vertical="center"/>
      <protection/>
    </xf>
    <xf numFmtId="0" fontId="3" fillId="4" borderId="21" xfId="0" applyFont="1" applyFill="1" applyBorder="1" applyAlignment="1" applyProtection="1">
      <alignment horizontal="left" vertical="center" wrapText="1"/>
      <protection/>
    </xf>
    <xf numFmtId="0" fontId="3" fillId="4" borderId="22" xfId="0" applyFont="1" applyFill="1" applyBorder="1" applyAlignment="1" applyProtection="1">
      <alignment vertical="center" wrapText="1"/>
      <protection/>
    </xf>
    <xf numFmtId="0" fontId="3" fillId="4" borderId="2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5" borderId="25" xfId="0" applyFont="1" applyFill="1" applyBorder="1" applyAlignment="1" applyProtection="1">
      <alignment horizontal="left" vertical="center"/>
      <protection/>
    </xf>
    <xf numFmtId="0" fontId="48" fillId="5" borderId="26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horizontal="left" vertical="center"/>
      <protection/>
    </xf>
    <xf numFmtId="4" fontId="30" fillId="5" borderId="0" xfId="0" applyNumberFormat="1" applyFont="1" applyFill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66" fontId="8" fillId="0" borderId="0" xfId="0" applyNumberFormat="1" applyFont="1" applyBorder="1" applyAlignment="1" applyProtection="1">
      <alignment vertical="center"/>
      <protection/>
    </xf>
    <xf numFmtId="166" fontId="8" fillId="0" borderId="14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40" fillId="0" borderId="27" xfId="0" applyFont="1" applyFill="1" applyBorder="1" applyAlignment="1" applyProtection="1">
      <alignment horizontal="center" vertical="center"/>
      <protection/>
    </xf>
    <xf numFmtId="0" fontId="40" fillId="0" borderId="27" xfId="0" applyFont="1" applyFill="1" applyBorder="1" applyAlignment="1" applyProtection="1">
      <alignment vertical="center"/>
      <protection/>
    </xf>
    <xf numFmtId="4" fontId="40" fillId="0" borderId="24" xfId="0" applyNumberFormat="1" applyFont="1" applyBorder="1" applyAlignment="1" applyProtection="1">
      <alignment vertical="center"/>
      <protection/>
    </xf>
    <xf numFmtId="4" fontId="40" fillId="0" borderId="24" xfId="0" applyNumberFormat="1" applyFont="1" applyFill="1" applyBorder="1" applyAlignment="1" applyProtection="1">
      <alignment vertical="center"/>
      <protection/>
    </xf>
    <xf numFmtId="0" fontId="40" fillId="0" borderId="28" xfId="0" applyFont="1" applyFill="1" applyBorder="1" applyAlignment="1" applyProtection="1">
      <alignment horizontal="center" vertical="center"/>
      <protection/>
    </xf>
    <xf numFmtId="0" fontId="40" fillId="0" borderId="29" xfId="0" applyFont="1" applyFill="1" applyBorder="1" applyAlignment="1" applyProtection="1">
      <alignment vertical="center"/>
      <protection/>
    </xf>
    <xf numFmtId="0" fontId="40" fillId="0" borderId="26" xfId="0" applyFont="1" applyFill="1" applyBorder="1" applyAlignment="1" applyProtection="1">
      <alignment horizontal="center" vertical="center"/>
      <protection/>
    </xf>
    <xf numFmtId="0" fontId="47" fillId="0" borderId="30" xfId="0" applyFont="1" applyFill="1" applyBorder="1" applyAlignment="1" applyProtection="1">
      <alignment vertical="center"/>
      <protection/>
    </xf>
    <xf numFmtId="0" fontId="13" fillId="0" borderId="31" xfId="0" applyFont="1" applyBorder="1" applyAlignment="1" applyProtection="1">
      <alignment vertical="center"/>
      <protection/>
    </xf>
    <xf numFmtId="0" fontId="47" fillId="0" borderId="31" xfId="0" applyFont="1" applyFill="1" applyBorder="1" applyAlignment="1" applyProtection="1">
      <alignment horizontal="right" vertical="center"/>
      <protection/>
    </xf>
    <xf numFmtId="4" fontId="20" fillId="0" borderId="32" xfId="0" applyNumberFormat="1" applyFont="1" applyBorder="1" applyAlignment="1" applyProtection="1">
      <alignment vertical="center"/>
      <protection/>
    </xf>
    <xf numFmtId="0" fontId="40" fillId="0" borderId="29" xfId="0" applyFont="1" applyFill="1" applyBorder="1" applyAlignment="1" applyProtection="1">
      <alignment horizontal="center" vertical="center"/>
      <protection/>
    </xf>
    <xf numFmtId="0" fontId="39" fillId="0" borderId="29" xfId="0" applyFont="1" applyFill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39" fillId="0" borderId="29" xfId="0" applyFont="1" applyFill="1" applyBorder="1" applyAlignment="1" applyProtection="1">
      <alignment horizontal="right" vertical="center"/>
      <protection/>
    </xf>
    <xf numFmtId="4" fontId="0" fillId="0" borderId="26" xfId="0" applyNumberFormat="1" applyFont="1" applyBorder="1" applyAlignment="1" applyProtection="1">
      <alignment vertical="center"/>
      <protection/>
    </xf>
    <xf numFmtId="0" fontId="51" fillId="5" borderId="33" xfId="0" applyFont="1" applyFill="1" applyBorder="1" applyAlignment="1" applyProtection="1">
      <alignment horizontal="center" vertical="center"/>
      <protection/>
    </xf>
    <xf numFmtId="0" fontId="48" fillId="5" borderId="34" xfId="0" applyFont="1" applyFill="1" applyBorder="1" applyAlignment="1" applyProtection="1">
      <alignment vertical="center"/>
      <protection/>
    </xf>
    <xf numFmtId="0" fontId="51" fillId="5" borderId="35" xfId="0" applyFont="1" applyFill="1" applyBorder="1" applyAlignment="1" applyProtection="1">
      <alignment vertical="center" wrapText="1"/>
      <protection/>
    </xf>
    <xf numFmtId="0" fontId="5" fillId="5" borderId="0" xfId="0" applyFont="1" applyFill="1" applyAlignment="1" applyProtection="1">
      <alignment vertical="center"/>
      <protection/>
    </xf>
    <xf numFmtId="0" fontId="51" fillId="5" borderId="29" xfId="0" applyFont="1" applyFill="1" applyBorder="1" applyAlignment="1" applyProtection="1">
      <alignment vertical="center"/>
      <protection/>
    </xf>
    <xf numFmtId="0" fontId="40" fillId="0" borderId="36" xfId="0" applyFont="1" applyFill="1" applyBorder="1" applyAlignment="1" applyProtection="1">
      <alignment horizontal="center" vertical="center"/>
      <protection/>
    </xf>
    <xf numFmtId="0" fontId="40" fillId="6" borderId="28" xfId="0" applyFont="1" applyFill="1" applyBorder="1" applyAlignment="1" applyProtection="1">
      <alignment horizontal="center" vertical="center"/>
      <protection/>
    </xf>
    <xf numFmtId="0" fontId="40" fillId="6" borderId="29" xfId="0" applyFont="1" applyFill="1" applyBorder="1" applyAlignment="1" applyProtection="1">
      <alignment vertical="center"/>
      <protection/>
    </xf>
    <xf numFmtId="0" fontId="48" fillId="0" borderId="28" xfId="0" applyFont="1" applyFill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48" fillId="0" borderId="29" xfId="0" applyFont="1" applyFill="1" applyBorder="1" applyAlignment="1" applyProtection="1">
      <alignment horizontal="right" vertical="center"/>
      <protection/>
    </xf>
    <xf numFmtId="4" fontId="49" fillId="0" borderId="32" xfId="0" applyNumberFormat="1" applyFont="1" applyBorder="1" applyAlignment="1" applyProtection="1">
      <alignment vertical="center"/>
      <protection/>
    </xf>
    <xf numFmtId="0" fontId="39" fillId="0" borderId="37" xfId="0" applyFont="1" applyFill="1" applyBorder="1" applyAlignment="1" applyProtection="1">
      <alignment vertical="center"/>
      <protection/>
    </xf>
    <xf numFmtId="0" fontId="39" fillId="0" borderId="37" xfId="0" applyFont="1" applyFill="1" applyBorder="1" applyAlignment="1" applyProtection="1">
      <alignment horizontal="right" vertical="center"/>
      <protection/>
    </xf>
    <xf numFmtId="4" fontId="0" fillId="0" borderId="23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40" fillId="5" borderId="28" xfId="0" applyFont="1" applyFill="1" applyBorder="1" applyAlignment="1" applyProtection="1">
      <alignment horizontal="center" vertical="center"/>
      <protection/>
    </xf>
    <xf numFmtId="0" fontId="48" fillId="5" borderId="29" xfId="0" applyFont="1" applyFill="1" applyBorder="1" applyAlignment="1" applyProtection="1">
      <alignment vertical="center"/>
      <protection/>
    </xf>
    <xf numFmtId="0" fontId="40" fillId="5" borderId="36" xfId="0" applyFont="1" applyFill="1" applyBorder="1" applyAlignment="1" applyProtection="1">
      <alignment vertical="center" wrapText="1"/>
      <protection/>
    </xf>
    <xf numFmtId="0" fontId="11" fillId="5" borderId="0" xfId="0" applyFont="1" applyFill="1" applyAlignment="1" applyProtection="1">
      <alignment vertical="center"/>
      <protection/>
    </xf>
    <xf numFmtId="0" fontId="40" fillId="5" borderId="29" xfId="0" applyFont="1" applyFill="1" applyBorder="1" applyAlignment="1" applyProtection="1">
      <alignment vertical="center"/>
      <protection/>
    </xf>
    <xf numFmtId="4" fontId="6" fillId="5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40" fillId="6" borderId="30" xfId="0" applyFont="1" applyFill="1" applyBorder="1" applyAlignment="1" applyProtection="1">
      <alignment horizontal="center" vertical="center"/>
      <protection/>
    </xf>
    <xf numFmtId="0" fontId="40" fillId="6" borderId="31" xfId="0" applyFont="1" applyFill="1" applyBorder="1" applyAlignment="1" applyProtection="1">
      <alignment vertical="center"/>
      <protection/>
    </xf>
    <xf numFmtId="0" fontId="40" fillId="0" borderId="38" xfId="0" applyFont="1" applyFill="1" applyBorder="1" applyAlignment="1" applyProtection="1">
      <alignment horizontal="center" vertical="center"/>
      <protection/>
    </xf>
    <xf numFmtId="0" fontId="48" fillId="0" borderId="30" xfId="0" applyFont="1" applyFill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48" fillId="0" borderId="31" xfId="0" applyFont="1" applyFill="1" applyBorder="1" applyAlignment="1" applyProtection="1">
      <alignment horizontal="right" vertical="center"/>
      <protection/>
    </xf>
    <xf numFmtId="0" fontId="0" fillId="0" borderId="29" xfId="0" applyBorder="1" applyAlignment="1" applyProtection="1">
      <alignment vertical="center"/>
      <protection/>
    </xf>
    <xf numFmtId="0" fontId="40" fillId="5" borderId="31" xfId="0" applyFont="1" applyFill="1" applyBorder="1" applyAlignment="1" applyProtection="1">
      <alignment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31" xfId="0" applyFont="1" applyFill="1" applyBorder="1" applyAlignment="1" applyProtection="1">
      <alignment horizontal="center" vertical="center"/>
      <protection/>
    </xf>
    <xf numFmtId="0" fontId="48" fillId="0" borderId="29" xfId="0" applyFont="1" applyFill="1" applyBorder="1" applyAlignment="1" applyProtection="1">
      <alignment vertical="center"/>
      <protection/>
    </xf>
    <xf numFmtId="4" fontId="49" fillId="0" borderId="12" xfId="0" applyNumberFormat="1" applyFont="1" applyBorder="1" applyAlignment="1" applyProtection="1">
      <alignment vertical="center"/>
      <protection/>
    </xf>
    <xf numFmtId="0" fontId="40" fillId="0" borderId="36" xfId="0" applyFont="1" applyFill="1" applyBorder="1" applyAlignment="1" applyProtection="1">
      <alignment vertical="center"/>
      <protection/>
    </xf>
    <xf numFmtId="4" fontId="0" fillId="0" borderId="39" xfId="0" applyNumberFormat="1" applyFont="1" applyBorder="1" applyAlignment="1" applyProtection="1">
      <alignment vertical="center"/>
      <protection/>
    </xf>
    <xf numFmtId="0" fontId="40" fillId="5" borderId="33" xfId="0" applyFont="1" applyFill="1" applyBorder="1" applyAlignment="1" applyProtection="1">
      <alignment horizontal="center" vertical="center"/>
      <protection/>
    </xf>
    <xf numFmtId="0" fontId="48" fillId="5" borderId="37" xfId="0" applyFont="1" applyFill="1" applyBorder="1" applyAlignment="1" applyProtection="1">
      <alignment vertical="center"/>
      <protection/>
    </xf>
    <xf numFmtId="0" fontId="40" fillId="5" borderId="0" xfId="0" applyFont="1" applyFill="1" applyBorder="1" applyAlignment="1" applyProtection="1">
      <alignment vertical="center" wrapText="1"/>
      <protection/>
    </xf>
    <xf numFmtId="0" fontId="40" fillId="5" borderId="37" xfId="0" applyFont="1" applyFill="1" applyBorder="1" applyAlignment="1" applyProtection="1">
      <alignment vertical="center"/>
      <protection/>
    </xf>
    <xf numFmtId="0" fontId="40" fillId="0" borderId="27" xfId="0" applyFont="1" applyBorder="1" applyAlignment="1" applyProtection="1">
      <alignment horizontal="center"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39" fillId="0" borderId="14" xfId="0" applyFont="1" applyFill="1" applyBorder="1" applyAlignment="1" applyProtection="1">
      <alignment horizontal="left" vertical="center"/>
      <protection/>
    </xf>
    <xf numFmtId="0" fontId="50" fillId="0" borderId="40" xfId="0" applyFont="1" applyFill="1" applyBorder="1" applyAlignment="1" applyProtection="1">
      <alignment horizontal="left" vertical="center"/>
      <protection/>
    </xf>
    <xf numFmtId="0" fontId="50" fillId="0" borderId="0" xfId="0" applyFont="1" applyFill="1" applyBorder="1" applyAlignment="1" applyProtection="1">
      <alignment horizontal="left" vertical="center"/>
      <protection/>
    </xf>
    <xf numFmtId="0" fontId="50" fillId="0" borderId="14" xfId="0" applyFon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left" vertical="center" wrapText="1"/>
      <protection/>
    </xf>
    <xf numFmtId="0" fontId="39" fillId="0" borderId="14" xfId="0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horizontal="left" vertical="center" wrapText="1"/>
      <protection/>
    </xf>
    <xf numFmtId="0" fontId="50" fillId="0" borderId="14" xfId="0" applyFont="1" applyFill="1" applyBorder="1" applyAlignment="1" applyProtection="1">
      <alignment horizontal="left" vertical="center" wrapText="1"/>
      <protection/>
    </xf>
    <xf numFmtId="0" fontId="44" fillId="0" borderId="29" xfId="0" applyFont="1" applyBorder="1" applyAlignment="1" applyProtection="1">
      <alignment horizontal="left" vertical="center"/>
      <protection/>
    </xf>
    <xf numFmtId="0" fontId="46" fillId="0" borderId="29" xfId="0" applyFont="1" applyFill="1" applyBorder="1" applyAlignment="1" applyProtection="1">
      <alignment vertical="center"/>
      <protection/>
    </xf>
    <xf numFmtId="0" fontId="52" fillId="0" borderId="28" xfId="0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horizontal="left" vertical="center" wrapText="1"/>
      <protection/>
    </xf>
    <xf numFmtId="0" fontId="46" fillId="0" borderId="14" xfId="0" applyFont="1" applyFill="1" applyBorder="1" applyAlignment="1" applyProtection="1">
      <alignment horizontal="left" vertical="center" wrapText="1"/>
      <protection/>
    </xf>
    <xf numFmtId="4" fontId="47" fillId="0" borderId="31" xfId="0" applyNumberFormat="1" applyFont="1" applyFill="1" applyBorder="1" applyAlignment="1" applyProtection="1">
      <alignment horizontal="right" vertical="center"/>
      <protection locked="0"/>
    </xf>
    <xf numFmtId="4" fontId="47" fillId="0" borderId="41" xfId="21" applyNumberFormat="1" applyFont="1" applyFill="1" applyBorder="1" applyAlignment="1" applyProtection="1">
      <alignment vertical="center"/>
      <protection locked="0"/>
    </xf>
    <xf numFmtId="4" fontId="39" fillId="0" borderId="29" xfId="0" applyNumberFormat="1" applyFont="1" applyFill="1" applyBorder="1" applyAlignment="1" applyProtection="1">
      <alignment horizontal="right" vertical="center"/>
      <protection locked="0"/>
    </xf>
    <xf numFmtId="4" fontId="39" fillId="0" borderId="29" xfId="21" applyNumberFormat="1" applyFont="1" applyFill="1" applyBorder="1" applyAlignment="1" applyProtection="1">
      <alignment vertical="center"/>
      <protection locked="0"/>
    </xf>
    <xf numFmtId="4" fontId="51" fillId="5" borderId="29" xfId="0" applyNumberFormat="1" applyFont="1" applyFill="1" applyBorder="1" applyAlignment="1" applyProtection="1">
      <alignment vertical="center"/>
      <protection locked="0"/>
    </xf>
    <xf numFmtId="4" fontId="51" fillId="5" borderId="37" xfId="0" applyNumberFormat="1" applyFont="1" applyFill="1" applyBorder="1" applyAlignment="1" applyProtection="1">
      <alignment vertical="center"/>
      <protection locked="0"/>
    </xf>
    <xf numFmtId="4" fontId="48" fillId="0" borderId="29" xfId="0" applyNumberFormat="1" applyFont="1" applyFill="1" applyBorder="1" applyAlignment="1" applyProtection="1">
      <alignment horizontal="right" vertical="center"/>
      <protection locked="0"/>
    </xf>
    <xf numFmtId="4" fontId="48" fillId="0" borderId="39" xfId="21" applyNumberFormat="1" applyFont="1" applyFill="1" applyBorder="1" applyAlignment="1" applyProtection="1">
      <alignment vertical="center"/>
      <protection locked="0"/>
    </xf>
    <xf numFmtId="4" fontId="39" fillId="0" borderId="37" xfId="0" applyNumberFormat="1" applyFont="1" applyFill="1" applyBorder="1" applyAlignment="1" applyProtection="1">
      <alignment horizontal="right" vertical="center"/>
      <protection locked="0"/>
    </xf>
    <xf numFmtId="4" fontId="39" fillId="0" borderId="37" xfId="21" applyNumberFormat="1" applyFont="1" applyFill="1" applyBorder="1" applyAlignment="1" applyProtection="1">
      <alignment vertical="center"/>
      <protection locked="0"/>
    </xf>
    <xf numFmtId="4" fontId="40" fillId="5" borderId="29" xfId="0" applyNumberFormat="1" applyFont="1" applyFill="1" applyBorder="1" applyAlignment="1" applyProtection="1">
      <alignment vertical="center"/>
      <protection locked="0"/>
    </xf>
    <xf numFmtId="4" fontId="48" fillId="0" borderId="31" xfId="0" applyNumberFormat="1" applyFont="1" applyFill="1" applyBorder="1" applyAlignment="1" applyProtection="1">
      <alignment horizontal="right" vertical="center"/>
      <protection locked="0"/>
    </xf>
    <xf numFmtId="4" fontId="48" fillId="0" borderId="41" xfId="21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0" fontId="50" fillId="0" borderId="0" xfId="0" applyFont="1" applyFill="1" applyBorder="1" applyAlignment="1" applyProtection="1">
      <alignment horizontal="left" vertical="center"/>
      <protection locked="0"/>
    </xf>
    <xf numFmtId="0" fontId="50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0" xfId="0" applyFont="1" applyFill="1" applyBorder="1" applyAlignment="1" applyProtection="1">
      <alignment horizontal="left" vertical="center" wrapText="1"/>
      <protection locked="0"/>
    </xf>
    <xf numFmtId="4" fontId="48" fillId="0" borderId="29" xfId="21" applyNumberFormat="1" applyFont="1" applyFill="1" applyBorder="1" applyAlignment="1" applyProtection="1">
      <alignment vertical="center"/>
      <protection locked="0"/>
    </xf>
    <xf numFmtId="4" fontId="39" fillId="0" borderId="29" xfId="21" applyNumberFormat="1" applyFont="1" applyBorder="1" applyAlignment="1" applyProtection="1">
      <alignment vertical="center"/>
      <protection locked="0"/>
    </xf>
    <xf numFmtId="4" fontId="40" fillId="5" borderId="37" xfId="0" applyNumberFormat="1" applyFont="1" applyFill="1" applyBorder="1" applyAlignment="1" applyProtection="1">
      <alignment vertical="center"/>
      <protection locked="0"/>
    </xf>
    <xf numFmtId="4" fontId="46" fillId="0" borderId="29" xfId="0" applyNumberFormat="1" applyFont="1" applyFill="1" applyBorder="1" applyAlignment="1" applyProtection="1">
      <alignment horizontal="center" vertical="center"/>
      <protection locked="0"/>
    </xf>
    <xf numFmtId="4" fontId="46" fillId="0" borderId="39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14" fontId="3" fillId="0" borderId="0" xfId="0" applyNumberFormat="1" applyFont="1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46" xfId="0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49" xfId="0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right" vertical="center"/>
      <protection/>
    </xf>
    <xf numFmtId="0" fontId="11" fillId="5" borderId="28" xfId="0" applyFont="1" applyFill="1" applyBorder="1" applyAlignment="1" applyProtection="1">
      <alignment vertical="center"/>
      <protection/>
    </xf>
    <xf numFmtId="0" fontId="11" fillId="5" borderId="29" xfId="0" applyFont="1" applyFill="1" applyBorder="1" applyAlignment="1" applyProtection="1">
      <alignment vertical="center"/>
      <protection/>
    </xf>
    <xf numFmtId="0" fontId="40" fillId="5" borderId="29" xfId="0" applyFont="1" applyFill="1" applyBorder="1" applyAlignment="1" applyProtection="1">
      <alignment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4" fontId="6" fillId="5" borderId="22" xfId="0" applyNumberFormat="1" applyFont="1" applyFill="1" applyBorder="1" applyAlignment="1" applyProtection="1">
      <alignment vertical="center"/>
      <protection/>
    </xf>
    <xf numFmtId="0" fontId="40" fillId="0" borderId="30" xfId="0" applyFont="1" applyFill="1" applyBorder="1" applyAlignment="1" applyProtection="1">
      <alignment horizontal="center" vertical="center"/>
      <protection/>
    </xf>
    <xf numFmtId="0" fontId="40" fillId="0" borderId="31" xfId="0" applyFont="1" applyFill="1" applyBorder="1" applyAlignment="1" applyProtection="1">
      <alignment vertical="center"/>
      <protection/>
    </xf>
    <xf numFmtId="0" fontId="39" fillId="0" borderId="31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39" fillId="0" borderId="31" xfId="0" applyFont="1" applyFill="1" applyBorder="1" applyAlignment="1" applyProtection="1">
      <alignment horizontal="right" vertical="center"/>
      <protection/>
    </xf>
    <xf numFmtId="4" fontId="39" fillId="0" borderId="31" xfId="0" applyNumberFormat="1" applyFont="1" applyFill="1" applyBorder="1" applyAlignment="1" applyProtection="1">
      <alignment horizontal="right" vertical="center"/>
      <protection locked="0"/>
    </xf>
    <xf numFmtId="4" fontId="39" fillId="0" borderId="31" xfId="0" applyNumberFormat="1" applyFont="1" applyFill="1" applyBorder="1" applyAlignment="1" applyProtection="1">
      <alignment vertical="center"/>
      <protection locked="0"/>
    </xf>
    <xf numFmtId="4" fontId="0" fillId="0" borderId="38" xfId="0" applyNumberFormat="1" applyFont="1" applyBorder="1" applyAlignment="1" applyProtection="1">
      <alignment vertical="center"/>
      <protection/>
    </xf>
    <xf numFmtId="0" fontId="40" fillId="0" borderId="50" xfId="0" applyFont="1" applyFill="1" applyBorder="1" applyAlignment="1" applyProtection="1">
      <alignment horizontal="center" vertical="center"/>
      <protection/>
    </xf>
    <xf numFmtId="0" fontId="40" fillId="0" borderId="50" xfId="0" applyFont="1" applyFill="1" applyBorder="1" applyAlignment="1" applyProtection="1">
      <alignment vertical="center"/>
      <protection/>
    </xf>
    <xf numFmtId="4" fontId="40" fillId="0" borderId="51" xfId="0" applyNumberFormat="1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40" fillId="5" borderId="22" xfId="0" applyFont="1" applyFill="1" applyBorder="1" applyAlignment="1" applyProtection="1">
      <alignment horizontal="center" vertical="center"/>
      <protection/>
    </xf>
    <xf numFmtId="0" fontId="48" fillId="5" borderId="22" xfId="0" applyFont="1" applyFill="1" applyBorder="1" applyAlignment="1" applyProtection="1">
      <alignment vertical="center"/>
      <protection/>
    </xf>
    <xf numFmtId="0" fontId="40" fillId="5" borderId="22" xfId="0" applyFont="1" applyFill="1" applyBorder="1" applyAlignment="1" applyProtection="1">
      <alignment vertical="center" wrapText="1"/>
      <protection/>
    </xf>
    <xf numFmtId="0" fontId="11" fillId="5" borderId="22" xfId="0" applyFont="1" applyFill="1" applyBorder="1" applyAlignment="1" applyProtection="1">
      <alignment vertical="center"/>
      <protection/>
    </xf>
    <xf numFmtId="0" fontId="40" fillId="5" borderId="22" xfId="0" applyFont="1" applyFill="1" applyBorder="1" applyAlignment="1" applyProtection="1">
      <alignment vertical="center"/>
      <protection/>
    </xf>
    <xf numFmtId="4" fontId="40" fillId="5" borderId="22" xfId="0" applyNumberFormat="1" applyFont="1" applyFill="1" applyBorder="1" applyAlignment="1" applyProtection="1">
      <alignment vertical="center"/>
      <protection locked="0"/>
    </xf>
    <xf numFmtId="4" fontId="26" fillId="0" borderId="0" xfId="0" applyNumberFormat="1" applyFont="1" applyBorder="1" applyAlignment="1" applyProtection="1">
      <alignment vertical="center"/>
      <protection/>
    </xf>
    <xf numFmtId="4" fontId="26" fillId="4" borderId="0" xfId="0" applyNumberFormat="1" applyFont="1" applyFill="1" applyBorder="1" applyAlignment="1" applyProtection="1">
      <alignment vertical="center"/>
      <protection/>
    </xf>
    <xf numFmtId="0" fontId="16" fillId="7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Protection="1"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" fontId="26" fillId="0" borderId="0" xfId="0" applyNumberFormat="1" applyFont="1" applyBorder="1" applyAlignment="1" applyProtection="1">
      <alignment horizontal="right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4" borderId="8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left"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52" xfId="0" applyFont="1" applyFill="1" applyBorder="1" applyAlignment="1" applyProtection="1">
      <alignment horizontal="left" vertical="center"/>
      <protection/>
    </xf>
    <xf numFmtId="0" fontId="4" fillId="3" borderId="9" xfId="0" applyFont="1" applyFill="1" applyBorder="1" applyAlignment="1" applyProtection="1">
      <alignment horizontal="left"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4" fontId="4" fillId="3" borderId="9" xfId="0" applyNumberFormat="1" applyFont="1" applyFill="1" applyBorder="1" applyAlignment="1" applyProtection="1">
      <alignment vertical="center"/>
      <protection/>
    </xf>
    <xf numFmtId="0" fontId="0" fillId="3" borderId="52" xfId="0" applyFont="1" applyFill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5" fillId="2" borderId="0" xfId="20" applyFont="1" applyFill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0" borderId="24" xfId="0" applyNumberFormat="1" applyFont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/>
    </xf>
    <xf numFmtId="4" fontId="26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37" fillId="0" borderId="24" xfId="0" applyFont="1" applyBorder="1" applyAlignment="1" applyProtection="1">
      <alignment horizontal="left" vertical="center" wrapText="1"/>
      <protection/>
    </xf>
    <xf numFmtId="4" fontId="37" fillId="0" borderId="24" xfId="0" applyNumberFormat="1" applyFont="1" applyBorder="1" applyAlignment="1" applyProtection="1">
      <alignment vertical="center"/>
      <protection locked="0"/>
    </xf>
    <xf numFmtId="4" fontId="37" fillId="0" borderId="24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4" fillId="4" borderId="22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4" fontId="4" fillId="4" borderId="52" xfId="0" applyNumberFormat="1" applyFont="1" applyFill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4" fontId="40" fillId="0" borderId="28" xfId="0" applyNumberFormat="1" applyFont="1" applyFill="1" applyBorder="1" applyAlignment="1" applyProtection="1">
      <alignment horizontal="center" vertical="center"/>
      <protection locked="0"/>
    </xf>
    <xf numFmtId="4" fontId="40" fillId="0" borderId="39" xfId="0" applyNumberFormat="1" applyFont="1" applyFill="1" applyBorder="1" applyAlignment="1" applyProtection="1">
      <alignment horizontal="center" vertical="center"/>
      <protection locked="0"/>
    </xf>
    <xf numFmtId="0" fontId="40" fillId="0" borderId="28" xfId="0" applyFont="1" applyFill="1" applyBorder="1" applyAlignment="1" applyProtection="1">
      <alignment vertical="center" wrapText="1"/>
      <protection/>
    </xf>
    <xf numFmtId="0" fontId="40" fillId="0" borderId="29" xfId="0" applyFont="1" applyFill="1" applyBorder="1" applyAlignment="1" applyProtection="1">
      <alignment vertical="center" wrapText="1"/>
      <protection/>
    </xf>
    <xf numFmtId="0" fontId="40" fillId="0" borderId="26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vertical="center" wrapText="1"/>
      <protection/>
    </xf>
    <xf numFmtId="0" fontId="40" fillId="0" borderId="37" xfId="0" applyFont="1" applyFill="1" applyBorder="1" applyAlignment="1" applyProtection="1">
      <alignment vertical="center" wrapText="1"/>
      <protection/>
    </xf>
    <xf numFmtId="0" fontId="40" fillId="0" borderId="34" xfId="0" applyFont="1" applyFill="1" applyBorder="1" applyAlignment="1" applyProtection="1">
      <alignment vertical="center" wrapText="1"/>
      <protection/>
    </xf>
    <xf numFmtId="4" fontId="13" fillId="0" borderId="0" xfId="0" applyNumberFormat="1" applyFont="1" applyBorder="1" applyAlignment="1" applyProtection="1">
      <alignment horizontal="center" vertical="center"/>
      <protection/>
    </xf>
    <xf numFmtId="0" fontId="43" fillId="0" borderId="28" xfId="0" applyNumberFormat="1" applyFont="1" applyFill="1" applyBorder="1" applyAlignment="1" applyProtection="1">
      <alignment vertical="center" wrapText="1"/>
      <protection/>
    </xf>
    <xf numFmtId="0" fontId="43" fillId="0" borderId="29" xfId="0" applyNumberFormat="1" applyFont="1" applyFill="1" applyBorder="1" applyAlignment="1" applyProtection="1">
      <alignment vertical="center" wrapText="1"/>
      <protection/>
    </xf>
    <xf numFmtId="0" fontId="43" fillId="0" borderId="26" xfId="0" applyNumberFormat="1" applyFont="1" applyFill="1" applyBorder="1" applyAlignment="1" applyProtection="1">
      <alignment vertical="center" wrapText="1"/>
      <protection/>
    </xf>
    <xf numFmtId="4" fontId="20" fillId="0" borderId="16" xfId="0" applyNumberFormat="1" applyFont="1" applyBorder="1" applyAlignment="1" applyProtection="1">
      <alignment horizontal="center" vertical="center"/>
      <protection/>
    </xf>
    <xf numFmtId="0" fontId="45" fillId="0" borderId="28" xfId="0" applyFont="1" applyFill="1" applyBorder="1" applyAlignment="1" applyProtection="1">
      <alignment vertical="center" wrapText="1"/>
      <protection/>
    </xf>
    <xf numFmtId="0" fontId="45" fillId="0" borderId="29" xfId="0" applyFont="1" applyFill="1" applyBorder="1" applyAlignment="1" applyProtection="1">
      <alignment vertical="center" wrapText="1"/>
      <protection/>
    </xf>
    <xf numFmtId="0" fontId="45" fillId="0" borderId="26" xfId="0" applyFont="1" applyFill="1" applyBorder="1" applyAlignment="1" applyProtection="1">
      <alignment vertical="center" wrapText="1"/>
      <protection/>
    </xf>
    <xf numFmtId="4" fontId="40" fillId="0" borderId="33" xfId="0" applyNumberFormat="1" applyFont="1" applyFill="1" applyBorder="1" applyAlignment="1" applyProtection="1">
      <alignment horizontal="center" vertical="center"/>
      <protection locked="0"/>
    </xf>
    <xf numFmtId="4" fontId="40" fillId="0" borderId="53" xfId="0" applyNumberFormat="1" applyFont="1" applyFill="1" applyBorder="1" applyAlignment="1" applyProtection="1">
      <alignment horizontal="center" vertical="center"/>
      <protection locked="0"/>
    </xf>
    <xf numFmtId="4" fontId="40" fillId="0" borderId="28" xfId="21" applyNumberFormat="1" applyFont="1" applyBorder="1" applyAlignment="1" applyProtection="1">
      <alignment horizontal="center" vertical="center"/>
      <protection locked="0"/>
    </xf>
    <xf numFmtId="4" fontId="40" fillId="0" borderId="39" xfId="21" applyNumberFormat="1" applyFont="1" applyBorder="1" applyAlignment="1" applyProtection="1">
      <alignment horizontal="center" vertical="center"/>
      <protection locked="0"/>
    </xf>
    <xf numFmtId="4" fontId="4" fillId="4" borderId="9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Měna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7"/>
  <sheetViews>
    <sheetView showGridLines="0" workbookViewId="0" topLeftCell="A1">
      <pane ySplit="1" topLeftCell="A75" activePane="bottomLeft" state="frozen"/>
      <selection pane="bottomLeft" activeCell="AC39" sqref="AC39"/>
    </sheetView>
  </sheetViews>
  <sheetFormatPr defaultColWidth="9.33203125" defaultRowHeight="13.5"/>
  <cols>
    <col min="1" max="1" width="8.33203125" style="10" customWidth="1"/>
    <col min="2" max="2" width="1.66796875" style="10" customWidth="1"/>
    <col min="3" max="3" width="4.16015625" style="10" customWidth="1"/>
    <col min="4" max="33" width="2.5" style="10" customWidth="1"/>
    <col min="34" max="34" width="3.33203125" style="10" customWidth="1"/>
    <col min="35" max="37" width="2.5" style="10" customWidth="1"/>
    <col min="38" max="38" width="8.33203125" style="10" customWidth="1"/>
    <col min="39" max="39" width="3.33203125" style="10" customWidth="1"/>
    <col min="40" max="40" width="13.33203125" style="10" customWidth="1"/>
    <col min="41" max="41" width="7.5" style="10" customWidth="1"/>
    <col min="42" max="42" width="4.16015625" style="10" customWidth="1"/>
    <col min="43" max="43" width="1.66796875" style="10" customWidth="1"/>
    <col min="44" max="44" width="13.66015625" style="10" customWidth="1"/>
    <col min="45" max="46" width="25.83203125" style="10" hidden="1" customWidth="1"/>
    <col min="47" max="47" width="25" style="10" hidden="1" customWidth="1"/>
    <col min="48" max="52" width="21.66015625" style="10" hidden="1" customWidth="1"/>
    <col min="53" max="53" width="19.16015625" style="10" hidden="1" customWidth="1"/>
    <col min="54" max="54" width="25" style="10" hidden="1" customWidth="1"/>
    <col min="55" max="56" width="19.16015625" style="10" hidden="1" customWidth="1"/>
    <col min="57" max="57" width="66.5" style="10" hidden="1" customWidth="1"/>
    <col min="58" max="89" width="9.33203125" style="10" hidden="1" customWidth="1"/>
    <col min="90" max="16384" width="9.16015625" style="10" customWidth="1"/>
  </cols>
  <sheetData>
    <row r="1" spans="1:73" ht="21.45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2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3</v>
      </c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1" t="s">
        <v>4</v>
      </c>
      <c r="BB1" s="1" t="s">
        <v>5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T1" s="11" t="s">
        <v>6</v>
      </c>
      <c r="BU1" s="11" t="s">
        <v>6</v>
      </c>
    </row>
    <row r="2" spans="3:72" ht="36.9" customHeight="1">
      <c r="C2" s="400" t="s">
        <v>7</v>
      </c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R2" s="370" t="s">
        <v>8</v>
      </c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S2" s="12" t="s">
        <v>9</v>
      </c>
      <c r="BT2" s="12" t="s">
        <v>10</v>
      </c>
    </row>
    <row r="3" spans="2:72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5"/>
      <c r="BS3" s="12" t="s">
        <v>9</v>
      </c>
      <c r="BT3" s="12" t="s">
        <v>11</v>
      </c>
    </row>
    <row r="4" spans="2:71" ht="36.9" customHeight="1">
      <c r="B4" s="16"/>
      <c r="C4" s="393" t="s">
        <v>12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4"/>
      <c r="AQ4" s="17"/>
      <c r="AS4" s="18" t="s">
        <v>13</v>
      </c>
      <c r="BS4" s="12" t="s">
        <v>14</v>
      </c>
    </row>
    <row r="5" spans="2:71" ht="14.4" customHeight="1">
      <c r="B5" s="16"/>
      <c r="C5" s="19"/>
      <c r="D5" s="20" t="s">
        <v>15</v>
      </c>
      <c r="E5" s="19"/>
      <c r="F5" s="19"/>
      <c r="G5" s="19"/>
      <c r="H5" s="19"/>
      <c r="I5" s="19"/>
      <c r="J5" s="19"/>
      <c r="K5" s="402" t="s">
        <v>16</v>
      </c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19"/>
      <c r="AQ5" s="17"/>
      <c r="BS5" s="12" t="s">
        <v>9</v>
      </c>
    </row>
    <row r="6" spans="2:71" ht="36.9" customHeight="1">
      <c r="B6" s="16"/>
      <c r="C6" s="19"/>
      <c r="D6" s="21" t="s">
        <v>17</v>
      </c>
      <c r="E6" s="19"/>
      <c r="F6" s="19"/>
      <c r="G6" s="19"/>
      <c r="H6" s="19"/>
      <c r="I6" s="19"/>
      <c r="J6" s="19"/>
      <c r="K6" s="403" t="s">
        <v>18</v>
      </c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19"/>
      <c r="AQ6" s="17"/>
      <c r="BS6" s="12" t="s">
        <v>9</v>
      </c>
    </row>
    <row r="7" spans="2:71" ht="14.4" customHeight="1">
      <c r="B7" s="16"/>
      <c r="C7" s="19"/>
      <c r="D7" s="22" t="s">
        <v>19</v>
      </c>
      <c r="E7" s="19"/>
      <c r="F7" s="19"/>
      <c r="G7" s="19"/>
      <c r="H7" s="19"/>
      <c r="I7" s="19"/>
      <c r="J7" s="19"/>
      <c r="K7" s="23" t="s">
        <v>5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2" t="s">
        <v>20</v>
      </c>
      <c r="AL7" s="19"/>
      <c r="AM7" s="19"/>
      <c r="AN7" s="23"/>
      <c r="AO7" s="19"/>
      <c r="AP7" s="19"/>
      <c r="AQ7" s="17"/>
      <c r="BS7" s="12" t="s">
        <v>9</v>
      </c>
    </row>
    <row r="8" spans="2:71" ht="14.4" customHeight="1">
      <c r="B8" s="16"/>
      <c r="C8" s="19"/>
      <c r="D8" s="22" t="s">
        <v>21</v>
      </c>
      <c r="E8" s="19"/>
      <c r="F8" s="19"/>
      <c r="G8" s="19"/>
      <c r="H8" s="19"/>
      <c r="I8" s="19"/>
      <c r="J8" s="19"/>
      <c r="K8" s="23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2" t="s">
        <v>23</v>
      </c>
      <c r="AL8" s="19"/>
      <c r="AM8" s="19"/>
      <c r="AN8" s="333">
        <v>43179</v>
      </c>
      <c r="AO8" s="19"/>
      <c r="AP8" s="19"/>
      <c r="AQ8" s="17"/>
      <c r="BS8" s="12" t="s">
        <v>9</v>
      </c>
    </row>
    <row r="9" spans="2:71" ht="14.4" customHeight="1">
      <c r="B9" s="16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7"/>
      <c r="BS9" s="12" t="s">
        <v>9</v>
      </c>
    </row>
    <row r="10" spans="2:71" ht="14.4" customHeight="1">
      <c r="B10" s="16"/>
      <c r="C10" s="19"/>
      <c r="D10" s="22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2" t="s">
        <v>25</v>
      </c>
      <c r="AL10" s="19"/>
      <c r="AM10" s="19"/>
      <c r="AN10" s="23" t="s">
        <v>5</v>
      </c>
      <c r="AO10" s="19"/>
      <c r="AP10" s="19"/>
      <c r="AQ10" s="17"/>
      <c r="BS10" s="12" t="s">
        <v>9</v>
      </c>
    </row>
    <row r="11" spans="2:71" ht="18.45" customHeight="1">
      <c r="B11" s="16"/>
      <c r="C11" s="19"/>
      <c r="D11" s="19"/>
      <c r="E11" s="23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2" t="s">
        <v>27</v>
      </c>
      <c r="AL11" s="19"/>
      <c r="AM11" s="19"/>
      <c r="AN11" s="23" t="s">
        <v>5</v>
      </c>
      <c r="AO11" s="19"/>
      <c r="AP11" s="19"/>
      <c r="AQ11" s="17"/>
      <c r="BS11" s="12" t="s">
        <v>9</v>
      </c>
    </row>
    <row r="12" spans="2:71" ht="6.9" customHeight="1">
      <c r="B12" s="16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7"/>
      <c r="BS12" s="12" t="s">
        <v>9</v>
      </c>
    </row>
    <row r="13" spans="2:71" ht="14.4" customHeight="1">
      <c r="B13" s="16"/>
      <c r="C13" s="19"/>
      <c r="D13" s="22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2" t="s">
        <v>25</v>
      </c>
      <c r="AL13" s="19"/>
      <c r="AM13" s="19"/>
      <c r="AN13" s="23" t="s">
        <v>5</v>
      </c>
      <c r="AO13" s="19"/>
      <c r="AP13" s="19"/>
      <c r="AQ13" s="17"/>
      <c r="BS13" s="12" t="s">
        <v>9</v>
      </c>
    </row>
    <row r="14" spans="2:71" ht="13.2">
      <c r="B14" s="16"/>
      <c r="C14" s="19"/>
      <c r="D14" s="19"/>
      <c r="E14" s="23" t="s">
        <v>29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2" t="s">
        <v>27</v>
      </c>
      <c r="AL14" s="19"/>
      <c r="AM14" s="19"/>
      <c r="AN14" s="23" t="s">
        <v>5</v>
      </c>
      <c r="AO14" s="19"/>
      <c r="AP14" s="19"/>
      <c r="AQ14" s="17"/>
      <c r="BS14" s="12" t="s">
        <v>9</v>
      </c>
    </row>
    <row r="15" spans="2:71" ht="6.9" customHeight="1">
      <c r="B15" s="16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7"/>
      <c r="BS15" s="12" t="s">
        <v>6</v>
      </c>
    </row>
    <row r="16" spans="2:71" ht="14.4" customHeight="1">
      <c r="B16" s="16"/>
      <c r="C16" s="19"/>
      <c r="D16" s="22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2" t="s">
        <v>25</v>
      </c>
      <c r="AL16" s="19"/>
      <c r="AM16" s="19"/>
      <c r="AN16" s="23" t="s">
        <v>5</v>
      </c>
      <c r="AO16" s="19"/>
      <c r="AP16" s="19"/>
      <c r="AQ16" s="17"/>
      <c r="BS16" s="12" t="s">
        <v>6</v>
      </c>
    </row>
    <row r="17" spans="2:71" ht="18.45" customHeight="1">
      <c r="B17" s="16"/>
      <c r="C17" s="19"/>
      <c r="D17" s="19"/>
      <c r="E17" s="23" t="s">
        <v>29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2" t="s">
        <v>27</v>
      </c>
      <c r="AL17" s="19"/>
      <c r="AM17" s="19"/>
      <c r="AN17" s="23" t="s">
        <v>5</v>
      </c>
      <c r="AO17" s="19"/>
      <c r="AP17" s="19"/>
      <c r="AQ17" s="17"/>
      <c r="BS17" s="12" t="s">
        <v>31</v>
      </c>
    </row>
    <row r="18" spans="2:71" ht="6.9" customHeight="1">
      <c r="B18" s="16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7"/>
      <c r="BS18" s="12" t="s">
        <v>9</v>
      </c>
    </row>
    <row r="19" spans="2:71" ht="14.4" customHeight="1">
      <c r="B19" s="16"/>
      <c r="C19" s="19"/>
      <c r="D19" s="22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2" t="s">
        <v>25</v>
      </c>
      <c r="AL19" s="19"/>
      <c r="AM19" s="19"/>
      <c r="AN19" s="23" t="s">
        <v>5</v>
      </c>
      <c r="AO19" s="19"/>
      <c r="AP19" s="19"/>
      <c r="AQ19" s="17"/>
      <c r="BS19" s="12" t="s">
        <v>9</v>
      </c>
    </row>
    <row r="20" spans="2:43" ht="18.45" customHeight="1">
      <c r="B20" s="16"/>
      <c r="C20" s="19"/>
      <c r="D20" s="19"/>
      <c r="E20" s="23" t="s">
        <v>29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2" t="s">
        <v>27</v>
      </c>
      <c r="AL20" s="19"/>
      <c r="AM20" s="19"/>
      <c r="AN20" s="23" t="s">
        <v>5</v>
      </c>
      <c r="AO20" s="19"/>
      <c r="AP20" s="19"/>
      <c r="AQ20" s="17"/>
    </row>
    <row r="21" spans="2:43" ht="6.9" customHeight="1">
      <c r="B21" s="16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7"/>
    </row>
    <row r="22" spans="2:43" ht="13.2">
      <c r="B22" s="16"/>
      <c r="C22" s="19"/>
      <c r="D22" s="22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7"/>
    </row>
    <row r="23" spans="2:43" ht="22.5" customHeight="1">
      <c r="B23" s="16"/>
      <c r="C23" s="19"/>
      <c r="D23" s="19"/>
      <c r="E23" s="404" t="s">
        <v>5</v>
      </c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19"/>
      <c r="AP23" s="19"/>
      <c r="AQ23" s="17"/>
    </row>
    <row r="24" spans="2:43" ht="6.9" customHeight="1">
      <c r="B24" s="16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7"/>
    </row>
    <row r="25" spans="2:43" ht="6.9" customHeight="1">
      <c r="B25" s="16"/>
      <c r="C25" s="19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19"/>
      <c r="AQ25" s="17"/>
    </row>
    <row r="26" spans="2:43" ht="14.4" customHeight="1">
      <c r="B26" s="16"/>
      <c r="C26" s="19"/>
      <c r="D26" s="25" t="s">
        <v>34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374">
        <f>ROUND(AG87,2)</f>
        <v>0</v>
      </c>
      <c r="AL26" s="375"/>
      <c r="AM26" s="375"/>
      <c r="AN26" s="375"/>
      <c r="AO26" s="375"/>
      <c r="AP26" s="19"/>
      <c r="AQ26" s="17"/>
    </row>
    <row r="27" spans="2:43" ht="14.4" customHeight="1">
      <c r="B27" s="16"/>
      <c r="C27" s="19"/>
      <c r="D27" s="25" t="s">
        <v>35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374">
        <f>ROUND(AG94,2)</f>
        <v>0</v>
      </c>
      <c r="AL27" s="374"/>
      <c r="AM27" s="374"/>
      <c r="AN27" s="374"/>
      <c r="AO27" s="374"/>
      <c r="AP27" s="19"/>
      <c r="AQ27" s="17"/>
    </row>
    <row r="28" spans="2:43" s="29" customFormat="1" ht="6.9" customHeight="1"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8"/>
    </row>
    <row r="29" spans="2:43" s="29" customFormat="1" ht="25.95" customHeight="1">
      <c r="B29" s="26"/>
      <c r="C29" s="27"/>
      <c r="D29" s="30" t="s">
        <v>36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76">
        <f>ROUND(AK26+AK27,2)</f>
        <v>0</v>
      </c>
      <c r="AL29" s="377"/>
      <c r="AM29" s="377"/>
      <c r="AN29" s="377"/>
      <c r="AO29" s="377"/>
      <c r="AP29" s="27"/>
      <c r="AQ29" s="28"/>
    </row>
    <row r="30" spans="2:43" s="29" customFormat="1" ht="6.9" customHeight="1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8"/>
    </row>
    <row r="31" spans="2:43" s="37" customFormat="1" ht="14.4" customHeight="1">
      <c r="B31" s="32"/>
      <c r="C31" s="33"/>
      <c r="D31" s="34" t="s">
        <v>37</v>
      </c>
      <c r="E31" s="33"/>
      <c r="F31" s="34" t="s">
        <v>38</v>
      </c>
      <c r="G31" s="33"/>
      <c r="H31" s="33"/>
      <c r="I31" s="33"/>
      <c r="J31" s="33"/>
      <c r="K31" s="33"/>
      <c r="L31" s="397">
        <v>0.21</v>
      </c>
      <c r="M31" s="398"/>
      <c r="N31" s="398"/>
      <c r="O31" s="398"/>
      <c r="P31" s="33"/>
      <c r="Q31" s="33"/>
      <c r="R31" s="33"/>
      <c r="S31" s="33"/>
      <c r="T31" s="35" t="s">
        <v>39</v>
      </c>
      <c r="U31" s="33"/>
      <c r="V31" s="33"/>
      <c r="W31" s="399">
        <f>ROUND(AZ87+SUM(CD95),2)</f>
        <v>0</v>
      </c>
      <c r="X31" s="398"/>
      <c r="Y31" s="398"/>
      <c r="Z31" s="398"/>
      <c r="AA31" s="398"/>
      <c r="AB31" s="398"/>
      <c r="AC31" s="398"/>
      <c r="AD31" s="398"/>
      <c r="AE31" s="398"/>
      <c r="AF31" s="33"/>
      <c r="AG31" s="33"/>
      <c r="AH31" s="33"/>
      <c r="AI31" s="33"/>
      <c r="AJ31" s="33"/>
      <c r="AK31" s="399">
        <f>ROUND(AV87+SUM(BY95),2)</f>
        <v>0</v>
      </c>
      <c r="AL31" s="398"/>
      <c r="AM31" s="398"/>
      <c r="AN31" s="398"/>
      <c r="AO31" s="398"/>
      <c r="AP31" s="33"/>
      <c r="AQ31" s="36"/>
    </row>
    <row r="32" spans="2:43" s="37" customFormat="1" ht="14.4" customHeight="1">
      <c r="B32" s="32"/>
      <c r="C32" s="33"/>
      <c r="D32" s="33"/>
      <c r="E32" s="33"/>
      <c r="F32" s="34" t="s">
        <v>40</v>
      </c>
      <c r="G32" s="33"/>
      <c r="H32" s="33"/>
      <c r="I32" s="33"/>
      <c r="J32" s="33"/>
      <c r="K32" s="33"/>
      <c r="L32" s="397">
        <v>0.15</v>
      </c>
      <c r="M32" s="398"/>
      <c r="N32" s="398"/>
      <c r="O32" s="398"/>
      <c r="P32" s="33"/>
      <c r="Q32" s="33"/>
      <c r="R32" s="33"/>
      <c r="S32" s="33"/>
      <c r="T32" s="35" t="s">
        <v>39</v>
      </c>
      <c r="U32" s="33"/>
      <c r="V32" s="33"/>
      <c r="W32" s="399">
        <f>ROUND(BA87+SUM(CE95),2)</f>
        <v>0</v>
      </c>
      <c r="X32" s="398"/>
      <c r="Y32" s="398"/>
      <c r="Z32" s="398"/>
      <c r="AA32" s="398"/>
      <c r="AB32" s="398"/>
      <c r="AC32" s="398"/>
      <c r="AD32" s="398"/>
      <c r="AE32" s="398"/>
      <c r="AF32" s="33"/>
      <c r="AG32" s="33"/>
      <c r="AH32" s="33"/>
      <c r="AI32" s="33"/>
      <c r="AJ32" s="33"/>
      <c r="AK32" s="399">
        <f>ROUND(AW87+SUM(BZ95),2)</f>
        <v>0</v>
      </c>
      <c r="AL32" s="398"/>
      <c r="AM32" s="398"/>
      <c r="AN32" s="398"/>
      <c r="AO32" s="398"/>
      <c r="AP32" s="33"/>
      <c r="AQ32" s="36"/>
    </row>
    <row r="33" spans="2:43" s="37" customFormat="1" ht="14.4" customHeight="1" hidden="1">
      <c r="B33" s="32"/>
      <c r="C33" s="33"/>
      <c r="D33" s="33"/>
      <c r="E33" s="33"/>
      <c r="F33" s="34" t="s">
        <v>41</v>
      </c>
      <c r="G33" s="33"/>
      <c r="H33" s="33"/>
      <c r="I33" s="33"/>
      <c r="J33" s="33"/>
      <c r="K33" s="33"/>
      <c r="L33" s="397">
        <v>0.21</v>
      </c>
      <c r="M33" s="398"/>
      <c r="N33" s="398"/>
      <c r="O33" s="398"/>
      <c r="P33" s="33"/>
      <c r="Q33" s="33"/>
      <c r="R33" s="33"/>
      <c r="S33" s="33"/>
      <c r="T33" s="35" t="s">
        <v>39</v>
      </c>
      <c r="U33" s="33"/>
      <c r="V33" s="33"/>
      <c r="W33" s="399">
        <f>ROUND(BB87+SUM(CF95),2)</f>
        <v>0</v>
      </c>
      <c r="X33" s="398"/>
      <c r="Y33" s="398"/>
      <c r="Z33" s="398"/>
      <c r="AA33" s="398"/>
      <c r="AB33" s="398"/>
      <c r="AC33" s="398"/>
      <c r="AD33" s="398"/>
      <c r="AE33" s="398"/>
      <c r="AF33" s="33"/>
      <c r="AG33" s="33"/>
      <c r="AH33" s="33"/>
      <c r="AI33" s="33"/>
      <c r="AJ33" s="33"/>
      <c r="AK33" s="399">
        <v>0</v>
      </c>
      <c r="AL33" s="398"/>
      <c r="AM33" s="398"/>
      <c r="AN33" s="398"/>
      <c r="AO33" s="398"/>
      <c r="AP33" s="33"/>
      <c r="AQ33" s="36"/>
    </row>
    <row r="34" spans="2:43" s="37" customFormat="1" ht="14.4" customHeight="1" hidden="1">
      <c r="B34" s="32"/>
      <c r="C34" s="33"/>
      <c r="D34" s="33"/>
      <c r="E34" s="33"/>
      <c r="F34" s="34" t="s">
        <v>42</v>
      </c>
      <c r="G34" s="33"/>
      <c r="H34" s="33"/>
      <c r="I34" s="33"/>
      <c r="J34" s="33"/>
      <c r="K34" s="33"/>
      <c r="L34" s="397">
        <v>0.15</v>
      </c>
      <c r="M34" s="398"/>
      <c r="N34" s="398"/>
      <c r="O34" s="398"/>
      <c r="P34" s="33"/>
      <c r="Q34" s="33"/>
      <c r="R34" s="33"/>
      <c r="S34" s="33"/>
      <c r="T34" s="35" t="s">
        <v>39</v>
      </c>
      <c r="U34" s="33"/>
      <c r="V34" s="33"/>
      <c r="W34" s="399">
        <f>ROUND(BC87+SUM(CG95),2)</f>
        <v>0</v>
      </c>
      <c r="X34" s="398"/>
      <c r="Y34" s="398"/>
      <c r="Z34" s="398"/>
      <c r="AA34" s="398"/>
      <c r="AB34" s="398"/>
      <c r="AC34" s="398"/>
      <c r="AD34" s="398"/>
      <c r="AE34" s="398"/>
      <c r="AF34" s="33"/>
      <c r="AG34" s="33"/>
      <c r="AH34" s="33"/>
      <c r="AI34" s="33"/>
      <c r="AJ34" s="33"/>
      <c r="AK34" s="399">
        <v>0</v>
      </c>
      <c r="AL34" s="398"/>
      <c r="AM34" s="398"/>
      <c r="AN34" s="398"/>
      <c r="AO34" s="398"/>
      <c r="AP34" s="33"/>
      <c r="AQ34" s="36"/>
    </row>
    <row r="35" spans="2:43" s="37" customFormat="1" ht="14.4" customHeight="1" hidden="1">
      <c r="B35" s="32"/>
      <c r="C35" s="33"/>
      <c r="D35" s="33"/>
      <c r="E35" s="33"/>
      <c r="F35" s="34" t="s">
        <v>43</v>
      </c>
      <c r="G35" s="33"/>
      <c r="H35" s="33"/>
      <c r="I35" s="33"/>
      <c r="J35" s="33"/>
      <c r="K35" s="33"/>
      <c r="L35" s="397">
        <v>0</v>
      </c>
      <c r="M35" s="398"/>
      <c r="N35" s="398"/>
      <c r="O35" s="398"/>
      <c r="P35" s="33"/>
      <c r="Q35" s="33"/>
      <c r="R35" s="33"/>
      <c r="S35" s="33"/>
      <c r="T35" s="35" t="s">
        <v>39</v>
      </c>
      <c r="U35" s="33"/>
      <c r="V35" s="33"/>
      <c r="W35" s="399">
        <f>ROUND(BD87+SUM(CH95),2)</f>
        <v>0</v>
      </c>
      <c r="X35" s="398"/>
      <c r="Y35" s="398"/>
      <c r="Z35" s="398"/>
      <c r="AA35" s="398"/>
      <c r="AB35" s="398"/>
      <c r="AC35" s="398"/>
      <c r="AD35" s="398"/>
      <c r="AE35" s="398"/>
      <c r="AF35" s="33"/>
      <c r="AG35" s="33"/>
      <c r="AH35" s="33"/>
      <c r="AI35" s="33"/>
      <c r="AJ35" s="33"/>
      <c r="AK35" s="399">
        <v>0</v>
      </c>
      <c r="AL35" s="398"/>
      <c r="AM35" s="398"/>
      <c r="AN35" s="398"/>
      <c r="AO35" s="398"/>
      <c r="AP35" s="33"/>
      <c r="AQ35" s="36"/>
    </row>
    <row r="36" spans="2:43" s="29" customFormat="1" ht="6.9" customHeight="1"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8"/>
    </row>
    <row r="37" spans="2:43" s="29" customFormat="1" ht="25.95" customHeight="1">
      <c r="B37" s="26"/>
      <c r="C37" s="38"/>
      <c r="D37" s="39" t="s">
        <v>44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45</v>
      </c>
      <c r="U37" s="40"/>
      <c r="V37" s="40"/>
      <c r="W37" s="40"/>
      <c r="X37" s="389" t="s">
        <v>46</v>
      </c>
      <c r="Y37" s="390"/>
      <c r="Z37" s="390"/>
      <c r="AA37" s="390"/>
      <c r="AB37" s="390"/>
      <c r="AC37" s="40"/>
      <c r="AD37" s="40"/>
      <c r="AE37" s="40"/>
      <c r="AF37" s="40"/>
      <c r="AG37" s="40"/>
      <c r="AH37" s="40"/>
      <c r="AI37" s="40"/>
      <c r="AJ37" s="40"/>
      <c r="AK37" s="391">
        <f>SUM(AK29:AK35)</f>
        <v>0</v>
      </c>
      <c r="AL37" s="390"/>
      <c r="AM37" s="390"/>
      <c r="AN37" s="390"/>
      <c r="AO37" s="392"/>
      <c r="AP37" s="38"/>
      <c r="AQ37" s="28"/>
    </row>
    <row r="38" spans="2:43" s="29" customFormat="1" ht="14.4" customHeight="1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8"/>
    </row>
    <row r="39" spans="2:43" ht="13.5">
      <c r="B39" s="16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7"/>
    </row>
    <row r="40" spans="2:43" ht="13.5">
      <c r="B40" s="16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7"/>
    </row>
    <row r="41" spans="2:43" ht="13.5">
      <c r="B41" s="1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7"/>
    </row>
    <row r="42" spans="2:43" ht="13.5">
      <c r="B42" s="16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7"/>
    </row>
    <row r="43" spans="2:43" ht="13.5">
      <c r="B43" s="1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7"/>
    </row>
    <row r="44" spans="2:43" ht="13.5">
      <c r="B44" s="16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7"/>
    </row>
    <row r="45" spans="2:43" ht="13.5">
      <c r="B45" s="16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7"/>
    </row>
    <row r="46" spans="2:43" ht="13.5">
      <c r="B46" s="16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7"/>
    </row>
    <row r="47" spans="2:43" ht="13.5">
      <c r="B47" s="1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7"/>
    </row>
    <row r="48" spans="2:43" ht="13.5">
      <c r="B48" s="16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7"/>
    </row>
    <row r="49" spans="2:43" s="29" customFormat="1" ht="14.4">
      <c r="B49" s="26"/>
      <c r="C49" s="27"/>
      <c r="D49" s="42" t="s">
        <v>47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27"/>
      <c r="AB49" s="27"/>
      <c r="AC49" s="42" t="s">
        <v>48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P49" s="27"/>
      <c r="AQ49" s="28"/>
    </row>
    <row r="50" spans="2:43" ht="7.8" customHeight="1">
      <c r="B50" s="16"/>
      <c r="C50" s="19"/>
      <c r="D50" s="45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46"/>
      <c r="AA50" s="19"/>
      <c r="AB50" s="19"/>
      <c r="AC50" s="45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46"/>
      <c r="AP50" s="19"/>
      <c r="AQ50" s="17"/>
    </row>
    <row r="51" spans="2:43" ht="7.8" customHeight="1">
      <c r="B51" s="16"/>
      <c r="C51" s="19"/>
      <c r="D51" s="45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46"/>
      <c r="AA51" s="19"/>
      <c r="AB51" s="19"/>
      <c r="AC51" s="45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46"/>
      <c r="AP51" s="19"/>
      <c r="AQ51" s="17"/>
    </row>
    <row r="52" spans="2:43" ht="7.8" customHeight="1">
      <c r="B52" s="16"/>
      <c r="C52" s="19"/>
      <c r="D52" s="45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46"/>
      <c r="AA52" s="19"/>
      <c r="AB52" s="19"/>
      <c r="AC52" s="45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46"/>
      <c r="AP52" s="19"/>
      <c r="AQ52" s="17"/>
    </row>
    <row r="53" spans="2:43" ht="7.8" customHeight="1">
      <c r="B53" s="16"/>
      <c r="C53" s="19"/>
      <c r="D53" s="45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46"/>
      <c r="AA53" s="19"/>
      <c r="AB53" s="19"/>
      <c r="AC53" s="45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46"/>
      <c r="AP53" s="19"/>
      <c r="AQ53" s="17"/>
    </row>
    <row r="54" spans="2:43" ht="7.8" customHeight="1">
      <c r="B54" s="16"/>
      <c r="C54" s="19"/>
      <c r="D54" s="45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46"/>
      <c r="AA54" s="19"/>
      <c r="AB54" s="19"/>
      <c r="AC54" s="45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46"/>
      <c r="AP54" s="19"/>
      <c r="AQ54" s="17"/>
    </row>
    <row r="55" spans="2:43" ht="7.8" customHeight="1">
      <c r="B55" s="16"/>
      <c r="C55" s="19"/>
      <c r="D55" s="45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46"/>
      <c r="AA55" s="19"/>
      <c r="AB55" s="19"/>
      <c r="AC55" s="45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46"/>
      <c r="AP55" s="19"/>
      <c r="AQ55" s="17"/>
    </row>
    <row r="56" spans="2:43" ht="7.8" customHeight="1">
      <c r="B56" s="16"/>
      <c r="C56" s="19"/>
      <c r="D56" s="45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46"/>
      <c r="AA56" s="19"/>
      <c r="AB56" s="19"/>
      <c r="AC56" s="45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46"/>
      <c r="AP56" s="19"/>
      <c r="AQ56" s="17"/>
    </row>
    <row r="57" spans="2:43" ht="7.8" customHeight="1">
      <c r="B57" s="16"/>
      <c r="C57" s="19"/>
      <c r="D57" s="45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46"/>
      <c r="AA57" s="19"/>
      <c r="AB57" s="19"/>
      <c r="AC57" s="45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46"/>
      <c r="AP57" s="19"/>
      <c r="AQ57" s="17"/>
    </row>
    <row r="58" spans="2:43" s="29" customFormat="1" ht="14.4">
      <c r="B58" s="26"/>
      <c r="C58" s="27"/>
      <c r="D58" s="47" t="s">
        <v>49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50</v>
      </c>
      <c r="S58" s="48"/>
      <c r="T58" s="48"/>
      <c r="U58" s="48"/>
      <c r="V58" s="48"/>
      <c r="W58" s="48"/>
      <c r="X58" s="48"/>
      <c r="Y58" s="48"/>
      <c r="Z58" s="50"/>
      <c r="AA58" s="27"/>
      <c r="AB58" s="27"/>
      <c r="AC58" s="47" t="s">
        <v>49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50</v>
      </c>
      <c r="AN58" s="48"/>
      <c r="AO58" s="50"/>
      <c r="AP58" s="27"/>
      <c r="AQ58" s="28"/>
    </row>
    <row r="59" spans="2:43" ht="13.5">
      <c r="B59" s="16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7"/>
    </row>
    <row r="60" spans="2:43" s="29" customFormat="1" ht="14.4">
      <c r="B60" s="26"/>
      <c r="C60" s="27"/>
      <c r="D60" s="42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4"/>
      <c r="AA60" s="27"/>
      <c r="AB60" s="27"/>
      <c r="AC60" s="42" t="s">
        <v>52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P60" s="27"/>
      <c r="AQ60" s="28"/>
    </row>
    <row r="61" spans="2:43" ht="7.8" customHeight="1">
      <c r="B61" s="16"/>
      <c r="C61" s="19"/>
      <c r="D61" s="45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46"/>
      <c r="AA61" s="19"/>
      <c r="AB61" s="19"/>
      <c r="AC61" s="45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46"/>
      <c r="AP61" s="19"/>
      <c r="AQ61" s="17"/>
    </row>
    <row r="62" spans="2:43" ht="7.8" customHeight="1">
      <c r="B62" s="16"/>
      <c r="C62" s="19"/>
      <c r="D62" s="45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46"/>
      <c r="AA62" s="19"/>
      <c r="AB62" s="19"/>
      <c r="AC62" s="45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46"/>
      <c r="AP62" s="19"/>
      <c r="AQ62" s="17"/>
    </row>
    <row r="63" spans="2:43" ht="7.8" customHeight="1">
      <c r="B63" s="16"/>
      <c r="C63" s="19"/>
      <c r="D63" s="45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46"/>
      <c r="AA63" s="19"/>
      <c r="AB63" s="19"/>
      <c r="AC63" s="45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46"/>
      <c r="AP63" s="19"/>
      <c r="AQ63" s="17"/>
    </row>
    <row r="64" spans="2:43" ht="7.8" customHeight="1">
      <c r="B64" s="16"/>
      <c r="C64" s="19"/>
      <c r="D64" s="45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46"/>
      <c r="AA64" s="19"/>
      <c r="AB64" s="19"/>
      <c r="AC64" s="45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46"/>
      <c r="AP64" s="19"/>
      <c r="AQ64" s="17"/>
    </row>
    <row r="65" spans="2:43" ht="7.8" customHeight="1">
      <c r="B65" s="16"/>
      <c r="C65" s="19"/>
      <c r="D65" s="45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46"/>
      <c r="AA65" s="19"/>
      <c r="AB65" s="19"/>
      <c r="AC65" s="45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46"/>
      <c r="AP65" s="19"/>
      <c r="AQ65" s="17"/>
    </row>
    <row r="66" spans="2:43" ht="7.8" customHeight="1">
      <c r="B66" s="16"/>
      <c r="C66" s="19"/>
      <c r="D66" s="45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46"/>
      <c r="AA66" s="19"/>
      <c r="AB66" s="19"/>
      <c r="AC66" s="45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46"/>
      <c r="AP66" s="19"/>
      <c r="AQ66" s="17"/>
    </row>
    <row r="67" spans="2:43" ht="7.8" customHeight="1">
      <c r="B67" s="16"/>
      <c r="C67" s="19"/>
      <c r="D67" s="45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46"/>
      <c r="AA67" s="19"/>
      <c r="AB67" s="19"/>
      <c r="AC67" s="45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46"/>
      <c r="AP67" s="19"/>
      <c r="AQ67" s="17"/>
    </row>
    <row r="68" spans="2:43" ht="7.8" customHeight="1">
      <c r="B68" s="16"/>
      <c r="C68" s="19"/>
      <c r="D68" s="45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46"/>
      <c r="AA68" s="19"/>
      <c r="AB68" s="19"/>
      <c r="AC68" s="45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46"/>
      <c r="AP68" s="19"/>
      <c r="AQ68" s="17"/>
    </row>
    <row r="69" spans="2:43" s="29" customFormat="1" ht="14.4">
      <c r="B69" s="26"/>
      <c r="C69" s="27"/>
      <c r="D69" s="47" t="s">
        <v>49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50</v>
      </c>
      <c r="S69" s="48"/>
      <c r="T69" s="48"/>
      <c r="U69" s="48"/>
      <c r="V69" s="48"/>
      <c r="W69" s="48"/>
      <c r="X69" s="48"/>
      <c r="Y69" s="48"/>
      <c r="Z69" s="50"/>
      <c r="AA69" s="27"/>
      <c r="AB69" s="27"/>
      <c r="AC69" s="47" t="s">
        <v>49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50</v>
      </c>
      <c r="AN69" s="48"/>
      <c r="AO69" s="50"/>
      <c r="AP69" s="27"/>
      <c r="AQ69" s="28"/>
    </row>
    <row r="70" spans="2:43" s="29" customFormat="1" ht="6.9" customHeight="1"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8"/>
    </row>
    <row r="71" spans="2:43" s="29" customFormat="1" ht="6.9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29" customFormat="1" ht="6.9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29" customFormat="1" ht="36.9" customHeight="1">
      <c r="B76" s="26"/>
      <c r="C76" s="393" t="s">
        <v>53</v>
      </c>
      <c r="D76" s="394"/>
      <c r="E76" s="394"/>
      <c r="F76" s="394"/>
      <c r="G76" s="394"/>
      <c r="H76" s="394"/>
      <c r="I76" s="394"/>
      <c r="J76" s="394"/>
      <c r="K76" s="394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4"/>
      <c r="X76" s="394"/>
      <c r="Y76" s="394"/>
      <c r="Z76" s="394"/>
      <c r="AA76" s="394"/>
      <c r="AB76" s="394"/>
      <c r="AC76" s="394"/>
      <c r="AD76" s="394"/>
      <c r="AE76" s="394"/>
      <c r="AF76" s="394"/>
      <c r="AG76" s="394"/>
      <c r="AH76" s="394"/>
      <c r="AI76" s="394"/>
      <c r="AJ76" s="394"/>
      <c r="AK76" s="394"/>
      <c r="AL76" s="394"/>
      <c r="AM76" s="394"/>
      <c r="AN76" s="394"/>
      <c r="AO76" s="394"/>
      <c r="AP76" s="394"/>
      <c r="AQ76" s="28"/>
    </row>
    <row r="77" spans="2:43" s="60" customFormat="1" ht="14.4" customHeight="1">
      <c r="B77" s="57"/>
      <c r="C77" s="22" t="s">
        <v>15</v>
      </c>
      <c r="D77" s="58"/>
      <c r="E77" s="58"/>
      <c r="F77" s="58"/>
      <c r="G77" s="58"/>
      <c r="H77" s="58"/>
      <c r="I77" s="58"/>
      <c r="J77" s="58"/>
      <c r="K77" s="58"/>
      <c r="L77" s="58" t="str">
        <f>K5</f>
        <v>59a</v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9"/>
    </row>
    <row r="78" spans="2:43" s="65" customFormat="1" ht="36.9" customHeight="1">
      <c r="B78" s="61"/>
      <c r="C78" s="62" t="s">
        <v>17</v>
      </c>
      <c r="D78" s="63"/>
      <c r="E78" s="63"/>
      <c r="F78" s="63"/>
      <c r="G78" s="63"/>
      <c r="H78" s="63"/>
      <c r="I78" s="63"/>
      <c r="J78" s="63"/>
      <c r="K78" s="63"/>
      <c r="L78" s="395" t="str">
        <f>K6</f>
        <v>Revitalizace terapeutické zahrady DD ONŠOV - ETAPA I</v>
      </c>
      <c r="M78" s="396"/>
      <c r="N78" s="396"/>
      <c r="O78" s="396"/>
      <c r="P78" s="396"/>
      <c r="Q78" s="396"/>
      <c r="R78" s="396"/>
      <c r="S78" s="396"/>
      <c r="T78" s="396"/>
      <c r="U78" s="396"/>
      <c r="V78" s="396"/>
      <c r="W78" s="396"/>
      <c r="X78" s="396"/>
      <c r="Y78" s="396"/>
      <c r="Z78" s="396"/>
      <c r="AA78" s="396"/>
      <c r="AB78" s="396"/>
      <c r="AC78" s="396"/>
      <c r="AD78" s="396"/>
      <c r="AE78" s="396"/>
      <c r="AF78" s="396"/>
      <c r="AG78" s="396"/>
      <c r="AH78" s="396"/>
      <c r="AI78" s="396"/>
      <c r="AJ78" s="396"/>
      <c r="AK78" s="396"/>
      <c r="AL78" s="396"/>
      <c r="AM78" s="396"/>
      <c r="AN78" s="396"/>
      <c r="AO78" s="396"/>
      <c r="AP78" s="63"/>
      <c r="AQ78" s="64"/>
    </row>
    <row r="79" spans="2:43" s="29" customFormat="1" ht="6.9" customHeight="1">
      <c r="B79" s="26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8"/>
    </row>
    <row r="80" spans="2:43" s="29" customFormat="1" ht="13.2">
      <c r="B80" s="26"/>
      <c r="C80" s="22" t="s">
        <v>21</v>
      </c>
      <c r="D80" s="27"/>
      <c r="E80" s="27"/>
      <c r="F80" s="27"/>
      <c r="G80" s="27"/>
      <c r="H80" s="27"/>
      <c r="I80" s="27"/>
      <c r="J80" s="27"/>
      <c r="K80" s="27"/>
      <c r="L80" s="66" t="str">
        <f>IF(K8="","",K8)</f>
        <v>pozemek č. 157,158,st.1 a st.2, k.ú Onšov</v>
      </c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2" t="s">
        <v>23</v>
      </c>
      <c r="AJ80" s="27"/>
      <c r="AK80" s="27"/>
      <c r="AL80" s="27"/>
      <c r="AM80" s="67">
        <f>IF(AN8="","",AN8)</f>
        <v>43179</v>
      </c>
      <c r="AN80" s="27"/>
      <c r="AO80" s="27"/>
      <c r="AP80" s="27"/>
      <c r="AQ80" s="28"/>
    </row>
    <row r="81" spans="2:43" s="29" customFormat="1" ht="6.9" customHeight="1"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8"/>
    </row>
    <row r="82" spans="2:56" s="29" customFormat="1" ht="13.2">
      <c r="B82" s="26"/>
      <c r="C82" s="22" t="s">
        <v>24</v>
      </c>
      <c r="D82" s="27"/>
      <c r="E82" s="27"/>
      <c r="F82" s="27"/>
      <c r="G82" s="27"/>
      <c r="H82" s="27"/>
      <c r="I82" s="27"/>
      <c r="J82" s="27"/>
      <c r="K82" s="27"/>
      <c r="L82" s="58" t="str">
        <f>IF(E11="","",E11)</f>
        <v>DD Onšov, p.o.</v>
      </c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2" t="s">
        <v>30</v>
      </c>
      <c r="AJ82" s="27"/>
      <c r="AK82" s="27"/>
      <c r="AL82" s="27"/>
      <c r="AM82" s="384" t="str">
        <f>IF(E17="","",E17)</f>
        <v xml:space="preserve"> </v>
      </c>
      <c r="AN82" s="384"/>
      <c r="AO82" s="384"/>
      <c r="AP82" s="384"/>
      <c r="AQ82" s="28"/>
      <c r="AS82" s="380" t="s">
        <v>54</v>
      </c>
      <c r="AT82" s="381"/>
      <c r="AU82" s="43"/>
      <c r="AV82" s="43"/>
      <c r="AW82" s="43"/>
      <c r="AX82" s="43"/>
      <c r="AY82" s="43"/>
      <c r="AZ82" s="43"/>
      <c r="BA82" s="43"/>
      <c r="BB82" s="43"/>
      <c r="BC82" s="43"/>
      <c r="BD82" s="44"/>
    </row>
    <row r="83" spans="2:56" s="29" customFormat="1" ht="13.2">
      <c r="B83" s="26"/>
      <c r="C83" s="22" t="s">
        <v>28</v>
      </c>
      <c r="D83" s="27"/>
      <c r="E83" s="27"/>
      <c r="F83" s="27"/>
      <c r="G83" s="27"/>
      <c r="H83" s="27"/>
      <c r="I83" s="27"/>
      <c r="J83" s="27"/>
      <c r="K83" s="27"/>
      <c r="L83" s="58" t="str">
        <f>IF(E14="","",E14)</f>
        <v xml:space="preserve"> </v>
      </c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2" t="s">
        <v>32</v>
      </c>
      <c r="AJ83" s="27"/>
      <c r="AK83" s="27"/>
      <c r="AL83" s="27"/>
      <c r="AM83" s="384" t="str">
        <f>IF(E20="","",E20)</f>
        <v xml:space="preserve"> </v>
      </c>
      <c r="AN83" s="384"/>
      <c r="AO83" s="384"/>
      <c r="AP83" s="384"/>
      <c r="AQ83" s="28"/>
      <c r="AS83" s="382"/>
      <c r="AT83" s="383"/>
      <c r="AU83" s="27"/>
      <c r="AV83" s="27"/>
      <c r="AW83" s="27"/>
      <c r="AX83" s="27"/>
      <c r="AY83" s="27"/>
      <c r="AZ83" s="27"/>
      <c r="BA83" s="27"/>
      <c r="BB83" s="27"/>
      <c r="BC83" s="27"/>
      <c r="BD83" s="68"/>
    </row>
    <row r="84" spans="2:56" s="29" customFormat="1" ht="10.95" customHeight="1">
      <c r="B84" s="26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8"/>
      <c r="AS84" s="382"/>
      <c r="AT84" s="383"/>
      <c r="AU84" s="27"/>
      <c r="AV84" s="27"/>
      <c r="AW84" s="27"/>
      <c r="AX84" s="27"/>
      <c r="AY84" s="27"/>
      <c r="AZ84" s="27"/>
      <c r="BA84" s="27"/>
      <c r="BB84" s="27"/>
      <c r="BC84" s="27"/>
      <c r="BD84" s="68"/>
    </row>
    <row r="85" spans="2:56" s="29" customFormat="1" ht="29.25" customHeight="1">
      <c r="B85" s="26"/>
      <c r="C85" s="385" t="s">
        <v>55</v>
      </c>
      <c r="D85" s="386"/>
      <c r="E85" s="386"/>
      <c r="F85" s="386"/>
      <c r="G85" s="386"/>
      <c r="H85" s="69"/>
      <c r="I85" s="387" t="s">
        <v>56</v>
      </c>
      <c r="J85" s="386"/>
      <c r="K85" s="386"/>
      <c r="L85" s="386"/>
      <c r="M85" s="386"/>
      <c r="N85" s="386"/>
      <c r="O85" s="386"/>
      <c r="P85" s="386"/>
      <c r="Q85" s="386"/>
      <c r="R85" s="386"/>
      <c r="S85" s="386"/>
      <c r="T85" s="386"/>
      <c r="U85" s="386"/>
      <c r="V85" s="386"/>
      <c r="W85" s="386"/>
      <c r="X85" s="386"/>
      <c r="Y85" s="386"/>
      <c r="Z85" s="386"/>
      <c r="AA85" s="386"/>
      <c r="AB85" s="386"/>
      <c r="AC85" s="386"/>
      <c r="AD85" s="386"/>
      <c r="AE85" s="386"/>
      <c r="AF85" s="386"/>
      <c r="AG85" s="387" t="s">
        <v>57</v>
      </c>
      <c r="AH85" s="386"/>
      <c r="AI85" s="386"/>
      <c r="AJ85" s="386"/>
      <c r="AK85" s="386"/>
      <c r="AL85" s="386"/>
      <c r="AM85" s="386"/>
      <c r="AN85" s="387" t="s">
        <v>58</v>
      </c>
      <c r="AO85" s="386"/>
      <c r="AP85" s="388"/>
      <c r="AQ85" s="28"/>
      <c r="AS85" s="70" t="s">
        <v>59</v>
      </c>
      <c r="AT85" s="71" t="s">
        <v>60</v>
      </c>
      <c r="AU85" s="71" t="s">
        <v>61</v>
      </c>
      <c r="AV85" s="71" t="s">
        <v>62</v>
      </c>
      <c r="AW85" s="71" t="s">
        <v>63</v>
      </c>
      <c r="AX85" s="71" t="s">
        <v>64</v>
      </c>
      <c r="AY85" s="71" t="s">
        <v>65</v>
      </c>
      <c r="AZ85" s="71" t="s">
        <v>66</v>
      </c>
      <c r="BA85" s="71" t="s">
        <v>67</v>
      </c>
      <c r="BB85" s="71" t="s">
        <v>68</v>
      </c>
      <c r="BC85" s="71" t="s">
        <v>69</v>
      </c>
      <c r="BD85" s="72" t="s">
        <v>70</v>
      </c>
    </row>
    <row r="86" spans="2:56" s="29" customFormat="1" ht="10.95" customHeight="1">
      <c r="B86" s="26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8"/>
      <c r="AS86" s="7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4"/>
    </row>
    <row r="87" spans="2:76" s="65" customFormat="1" ht="32.4" customHeight="1">
      <c r="B87" s="61"/>
      <c r="C87" s="74" t="s">
        <v>71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379">
        <f>ROUND(SUM(AG88:AG92),2)</f>
        <v>0</v>
      </c>
      <c r="AH87" s="379"/>
      <c r="AI87" s="379"/>
      <c r="AJ87" s="379"/>
      <c r="AK87" s="379"/>
      <c r="AL87" s="379"/>
      <c r="AM87" s="379"/>
      <c r="AN87" s="368">
        <f aca="true" t="shared" si="0" ref="AN87:AN92">SUM(AG87,AT87)</f>
        <v>0</v>
      </c>
      <c r="AO87" s="368"/>
      <c r="AP87" s="368"/>
      <c r="AQ87" s="64"/>
      <c r="AS87" s="76" t="e">
        <f>ROUND(SUM(AS88:AS92),2)</f>
        <v>#REF!</v>
      </c>
      <c r="AT87" s="77">
        <f aca="true" t="shared" si="1" ref="AT87:AT92">ROUND(SUM(AV87:AW87),2)</f>
        <v>0</v>
      </c>
      <c r="AU87" s="78" t="e">
        <f>ROUND(SUM(AU88:AU92),5)</f>
        <v>#REF!</v>
      </c>
      <c r="AV87" s="77">
        <f>ROUND(AZ87*L31,2)</f>
        <v>0</v>
      </c>
      <c r="AW87" s="77">
        <f>ROUND(BA87*L32,2)</f>
        <v>0</v>
      </c>
      <c r="AX87" s="77">
        <f>ROUND(BB87*L31,2)</f>
        <v>0</v>
      </c>
      <c r="AY87" s="77">
        <f>ROUND(BC87*L32,2)</f>
        <v>0</v>
      </c>
      <c r="AZ87" s="77">
        <f>ROUND(SUM(AZ88:AZ92),2)</f>
        <v>0</v>
      </c>
      <c r="BA87" s="77">
        <f>ROUND(SUM(BA88:BA92),2)</f>
        <v>0</v>
      </c>
      <c r="BB87" s="77">
        <f>ROUND(SUM(BB88:BB92),2)</f>
        <v>0</v>
      </c>
      <c r="BC87" s="77">
        <f>ROUND(SUM(BC88:BC92),2)</f>
        <v>0</v>
      </c>
      <c r="BD87" s="79">
        <f>ROUND(SUM(BD88:BD92),2)</f>
        <v>0</v>
      </c>
      <c r="BS87" s="80" t="s">
        <v>72</v>
      </c>
      <c r="BT87" s="80" t="s">
        <v>73</v>
      </c>
      <c r="BU87" s="81" t="s">
        <v>74</v>
      </c>
      <c r="BV87" s="80" t="s">
        <v>75</v>
      </c>
      <c r="BW87" s="80" t="s">
        <v>76</v>
      </c>
      <c r="BX87" s="80" t="s">
        <v>77</v>
      </c>
    </row>
    <row r="88" spans="1:76" s="87" customFormat="1" ht="37.5" customHeight="1">
      <c r="A88" s="82" t="s">
        <v>78</v>
      </c>
      <c r="B88" s="83"/>
      <c r="C88" s="84"/>
      <c r="D88" s="378" t="s">
        <v>79</v>
      </c>
      <c r="E88" s="378"/>
      <c r="F88" s="378"/>
      <c r="G88" s="378"/>
      <c r="H88" s="378"/>
      <c r="I88" s="85"/>
      <c r="J88" s="378" t="s">
        <v>80</v>
      </c>
      <c r="K88" s="378"/>
      <c r="L88" s="378"/>
      <c r="M88" s="378"/>
      <c r="N88" s="378"/>
      <c r="O88" s="378"/>
      <c r="P88" s="378"/>
      <c r="Q88" s="378"/>
      <c r="R88" s="378"/>
      <c r="S88" s="378"/>
      <c r="T88" s="378"/>
      <c r="U88" s="378"/>
      <c r="V88" s="378"/>
      <c r="W88" s="378"/>
      <c r="X88" s="378"/>
      <c r="Y88" s="378"/>
      <c r="Z88" s="378"/>
      <c r="AA88" s="378"/>
      <c r="AB88" s="378"/>
      <c r="AC88" s="378"/>
      <c r="AD88" s="378"/>
      <c r="AE88" s="378"/>
      <c r="AF88" s="378"/>
      <c r="AG88" s="372">
        <f>'SO 01 - CHODNÍKY (DLÁŽDĚN...'!M30</f>
        <v>0</v>
      </c>
      <c r="AH88" s="373"/>
      <c r="AI88" s="373"/>
      <c r="AJ88" s="373"/>
      <c r="AK88" s="373"/>
      <c r="AL88" s="373"/>
      <c r="AM88" s="373"/>
      <c r="AN88" s="372">
        <f t="shared" si="0"/>
        <v>0</v>
      </c>
      <c r="AO88" s="373"/>
      <c r="AP88" s="373"/>
      <c r="AQ88" s="86"/>
      <c r="AS88" s="88">
        <f>'SO 01 - CHODNÍKY (DLÁŽDĚN...'!M28</f>
        <v>0</v>
      </c>
      <c r="AT88" s="89">
        <f t="shared" si="1"/>
        <v>0</v>
      </c>
      <c r="AU88" s="90">
        <f>'SO 01 - CHODNÍKY (DLÁŽDĚN...'!W116</f>
        <v>1717.7770729999997</v>
      </c>
      <c r="AV88" s="89">
        <f>'SO 01 - CHODNÍKY (DLÁŽDĚN...'!M32</f>
        <v>0</v>
      </c>
      <c r="AW88" s="89">
        <f>'SO 01 - CHODNÍKY (DLÁŽDĚN...'!M33</f>
        <v>0</v>
      </c>
      <c r="AX88" s="89">
        <f>'SO 01 - CHODNÍKY (DLÁŽDĚN...'!M34</f>
        <v>0</v>
      </c>
      <c r="AY88" s="89">
        <f>'SO 01 - CHODNÍKY (DLÁŽDĚN...'!M35</f>
        <v>0</v>
      </c>
      <c r="AZ88" s="89">
        <f>'SO 01 - CHODNÍKY (DLÁŽDĚN...'!H32</f>
        <v>0</v>
      </c>
      <c r="BA88" s="89">
        <f>'SO 01 - CHODNÍKY (DLÁŽDĚN...'!H33</f>
        <v>0</v>
      </c>
      <c r="BB88" s="89">
        <f>'SO 01 - CHODNÍKY (DLÁŽDĚN...'!H34</f>
        <v>0</v>
      </c>
      <c r="BC88" s="89">
        <f>'SO 01 - CHODNÍKY (DLÁŽDĚN...'!H35</f>
        <v>0</v>
      </c>
      <c r="BD88" s="91">
        <f>'SO 01 - CHODNÍKY (DLÁŽDĚN...'!H36</f>
        <v>0</v>
      </c>
      <c r="BT88" s="92" t="s">
        <v>81</v>
      </c>
      <c r="BV88" s="92" t="s">
        <v>75</v>
      </c>
      <c r="BW88" s="92" t="s">
        <v>82</v>
      </c>
      <c r="BX88" s="92" t="s">
        <v>76</v>
      </c>
    </row>
    <row r="89" spans="1:76" s="87" customFormat="1" ht="22.5" customHeight="1">
      <c r="A89" s="82" t="s">
        <v>78</v>
      </c>
      <c r="B89" s="83"/>
      <c r="C89" s="84"/>
      <c r="D89" s="378" t="s">
        <v>83</v>
      </c>
      <c r="E89" s="378"/>
      <c r="F89" s="378"/>
      <c r="G89" s="378"/>
      <c r="H89" s="378"/>
      <c r="I89" s="85"/>
      <c r="J89" s="378" t="s">
        <v>84</v>
      </c>
      <c r="K89" s="378"/>
      <c r="L89" s="378"/>
      <c r="M89" s="378"/>
      <c r="N89" s="378"/>
      <c r="O89" s="378"/>
      <c r="P89" s="378"/>
      <c r="Q89" s="378"/>
      <c r="R89" s="378"/>
      <c r="S89" s="378"/>
      <c r="T89" s="378"/>
      <c r="U89" s="378"/>
      <c r="V89" s="378"/>
      <c r="W89" s="378"/>
      <c r="X89" s="378"/>
      <c r="Y89" s="378"/>
      <c r="Z89" s="378"/>
      <c r="AA89" s="378"/>
      <c r="AB89" s="378"/>
      <c r="AC89" s="378"/>
      <c r="AD89" s="378"/>
      <c r="AE89" s="378"/>
      <c r="AF89" s="378"/>
      <c r="AG89" s="372">
        <f>AZ89</f>
        <v>0</v>
      </c>
      <c r="AH89" s="373"/>
      <c r="AI89" s="373"/>
      <c r="AJ89" s="373"/>
      <c r="AK89" s="373"/>
      <c r="AL89" s="373"/>
      <c r="AM89" s="373"/>
      <c r="AN89" s="372">
        <f>SUM(AG89,AT89)</f>
        <v>0</v>
      </c>
      <c r="AO89" s="373"/>
      <c r="AP89" s="373"/>
      <c r="AQ89" s="86"/>
      <c r="AS89" s="88" t="e">
        <f>#REF!</f>
        <v>#REF!</v>
      </c>
      <c r="AT89" s="89">
        <f t="shared" si="1"/>
        <v>0</v>
      </c>
      <c r="AU89" s="90" t="e">
        <f>#REF!</f>
        <v>#REF!</v>
      </c>
      <c r="AV89" s="89">
        <f>'SO 02 - SADOVÉ ÚPRAVY'!L31</f>
        <v>0</v>
      </c>
      <c r="AW89" s="89">
        <f>'SO 02 - SADOVÉ ÚPRAVY'!L32</f>
        <v>0</v>
      </c>
      <c r="AX89" s="89">
        <f>'SO 02 - SADOVÉ ÚPRAVY'!M33</f>
        <v>0</v>
      </c>
      <c r="AY89" s="89">
        <f>'SO 02 - SADOVÉ ÚPRAVY'!M34</f>
        <v>0</v>
      </c>
      <c r="AZ89" s="89">
        <f>'SO 02 - SADOVÉ ÚPRAVY'!H31</f>
        <v>0</v>
      </c>
      <c r="BA89" s="89">
        <f>'SO 02 - SADOVÉ ÚPRAVY'!H32</f>
        <v>0</v>
      </c>
      <c r="BB89" s="89">
        <f>'SO 02 - SADOVÉ ÚPRAVY'!H33</f>
        <v>0</v>
      </c>
      <c r="BC89" s="89">
        <f>'SO 02 - SADOVÉ ÚPRAVY'!H34</f>
        <v>0</v>
      </c>
      <c r="BD89" s="91">
        <f>'SO 02 - SADOVÉ ÚPRAVY'!H35</f>
        <v>0</v>
      </c>
      <c r="BT89" s="92" t="s">
        <v>81</v>
      </c>
      <c r="BV89" s="92" t="s">
        <v>75</v>
      </c>
      <c r="BW89" s="92" t="s">
        <v>85</v>
      </c>
      <c r="BX89" s="92" t="s">
        <v>76</v>
      </c>
    </row>
    <row r="90" spans="1:76" s="87" customFormat="1" ht="22.5" customHeight="1">
      <c r="A90" s="82" t="s">
        <v>78</v>
      </c>
      <c r="B90" s="83"/>
      <c r="C90" s="84"/>
      <c r="D90" s="378" t="s">
        <v>86</v>
      </c>
      <c r="E90" s="378"/>
      <c r="F90" s="378"/>
      <c r="G90" s="378"/>
      <c r="H90" s="378"/>
      <c r="I90" s="85"/>
      <c r="J90" s="378" t="s">
        <v>87</v>
      </c>
      <c r="K90" s="378"/>
      <c r="L90" s="378"/>
      <c r="M90" s="378"/>
      <c r="N90" s="378"/>
      <c r="O90" s="378"/>
      <c r="P90" s="378"/>
      <c r="Q90" s="378"/>
      <c r="R90" s="378"/>
      <c r="S90" s="378"/>
      <c r="T90" s="378"/>
      <c r="U90" s="378"/>
      <c r="V90" s="378"/>
      <c r="W90" s="378"/>
      <c r="X90" s="378"/>
      <c r="Y90" s="378"/>
      <c r="Z90" s="378"/>
      <c r="AA90" s="378"/>
      <c r="AB90" s="378"/>
      <c r="AC90" s="378"/>
      <c r="AD90" s="378"/>
      <c r="AE90" s="378"/>
      <c r="AF90" s="378"/>
      <c r="AG90" s="372">
        <f>'SO 05b - VODNÍ JEZÍRKO A ...'!M30</f>
        <v>0</v>
      </c>
      <c r="AH90" s="373"/>
      <c r="AI90" s="373"/>
      <c r="AJ90" s="373"/>
      <c r="AK90" s="373"/>
      <c r="AL90" s="373"/>
      <c r="AM90" s="373"/>
      <c r="AN90" s="372">
        <f t="shared" si="0"/>
        <v>0</v>
      </c>
      <c r="AO90" s="373"/>
      <c r="AP90" s="373"/>
      <c r="AQ90" s="86"/>
      <c r="AS90" s="88">
        <f>'SO 05b - VODNÍ JEZÍRKO A ...'!M28</f>
        <v>0</v>
      </c>
      <c r="AT90" s="89">
        <f t="shared" si="1"/>
        <v>0</v>
      </c>
      <c r="AU90" s="90">
        <f>'SO 05b - VODNÍ JEZÍRKO A ...'!W115</f>
        <v>102.773471</v>
      </c>
      <c r="AV90" s="89">
        <f>'SO 05b - VODNÍ JEZÍRKO A ...'!M32</f>
        <v>0</v>
      </c>
      <c r="AW90" s="89">
        <f>'SO 05b - VODNÍ JEZÍRKO A ...'!M33</f>
        <v>0</v>
      </c>
      <c r="AX90" s="89">
        <f>'SO 05b - VODNÍ JEZÍRKO A ...'!M34</f>
        <v>0</v>
      </c>
      <c r="AY90" s="89">
        <f>'SO 05b - VODNÍ JEZÍRKO A ...'!M35</f>
        <v>0</v>
      </c>
      <c r="AZ90" s="89">
        <f>'SO 05b - VODNÍ JEZÍRKO A ...'!H32</f>
        <v>0</v>
      </c>
      <c r="BA90" s="89">
        <f>'SO 05b - VODNÍ JEZÍRKO A ...'!H33</f>
        <v>0</v>
      </c>
      <c r="BB90" s="89">
        <f>'SO 05b - VODNÍ JEZÍRKO A ...'!H34</f>
        <v>0</v>
      </c>
      <c r="BC90" s="89">
        <f>'SO 05b - VODNÍ JEZÍRKO A ...'!H35</f>
        <v>0</v>
      </c>
      <c r="BD90" s="91">
        <f>'SO 05b - VODNÍ JEZÍRKO A ...'!H36</f>
        <v>0</v>
      </c>
      <c r="BT90" s="92" t="s">
        <v>81</v>
      </c>
      <c r="BV90" s="92" t="s">
        <v>75</v>
      </c>
      <c r="BW90" s="92" t="s">
        <v>88</v>
      </c>
      <c r="BX90" s="92" t="s">
        <v>76</v>
      </c>
    </row>
    <row r="91" spans="1:76" s="87" customFormat="1" ht="22.5" customHeight="1">
      <c r="A91" s="82" t="s">
        <v>78</v>
      </c>
      <c r="B91" s="83"/>
      <c r="C91" s="84"/>
      <c r="D91" s="378" t="s">
        <v>89</v>
      </c>
      <c r="E91" s="378"/>
      <c r="F91" s="378"/>
      <c r="G91" s="378"/>
      <c r="H91" s="378"/>
      <c r="I91" s="85"/>
      <c r="J91" s="378" t="s">
        <v>90</v>
      </c>
      <c r="K91" s="378"/>
      <c r="L91" s="378"/>
      <c r="M91" s="378"/>
      <c r="N91" s="378"/>
      <c r="O91" s="378"/>
      <c r="P91" s="378"/>
      <c r="Q91" s="378"/>
      <c r="R91" s="378"/>
      <c r="S91" s="378"/>
      <c r="T91" s="378"/>
      <c r="U91" s="378"/>
      <c r="V91" s="378"/>
      <c r="W91" s="378"/>
      <c r="X91" s="378"/>
      <c r="Y91" s="378"/>
      <c r="Z91" s="378"/>
      <c r="AA91" s="378"/>
      <c r="AB91" s="378"/>
      <c r="AC91" s="378"/>
      <c r="AD91" s="378"/>
      <c r="AE91" s="378"/>
      <c r="AF91" s="378"/>
      <c r="AG91" s="372">
        <f>'SO 06 - ROZVOD NN'!M30</f>
        <v>0</v>
      </c>
      <c r="AH91" s="373"/>
      <c r="AI91" s="373"/>
      <c r="AJ91" s="373"/>
      <c r="AK91" s="373"/>
      <c r="AL91" s="373"/>
      <c r="AM91" s="373"/>
      <c r="AN91" s="372">
        <f t="shared" si="0"/>
        <v>0</v>
      </c>
      <c r="AO91" s="373"/>
      <c r="AP91" s="373"/>
      <c r="AQ91" s="86"/>
      <c r="AS91" s="88">
        <f>'SO 06 - ROZVOD NN'!M28</f>
        <v>0</v>
      </c>
      <c r="AT91" s="89">
        <f t="shared" si="1"/>
        <v>0</v>
      </c>
      <c r="AU91" s="90">
        <f>'SO 06 - ROZVOD NN'!W118</f>
        <v>117.70773999999999</v>
      </c>
      <c r="AV91" s="89">
        <f>'SO 06 - ROZVOD NN'!M32</f>
        <v>0</v>
      </c>
      <c r="AW91" s="89">
        <f>'SO 06 - ROZVOD NN'!M33</f>
        <v>0</v>
      </c>
      <c r="AX91" s="89">
        <f>'SO 06 - ROZVOD NN'!M34</f>
        <v>0</v>
      </c>
      <c r="AY91" s="89">
        <f>'SO 06 - ROZVOD NN'!M35</f>
        <v>0</v>
      </c>
      <c r="AZ91" s="89">
        <f>'SO 06 - ROZVOD NN'!H32</f>
        <v>0</v>
      </c>
      <c r="BA91" s="89">
        <f>'SO 06 - ROZVOD NN'!H33</f>
        <v>0</v>
      </c>
      <c r="BB91" s="89">
        <f>'SO 06 - ROZVOD NN'!H34</f>
        <v>0</v>
      </c>
      <c r="BC91" s="89">
        <f>'SO 06 - ROZVOD NN'!H35</f>
        <v>0</v>
      </c>
      <c r="BD91" s="91">
        <f>'SO 06 - ROZVOD NN'!H36</f>
        <v>0</v>
      </c>
      <c r="BT91" s="92" t="s">
        <v>81</v>
      </c>
      <c r="BV91" s="92" t="s">
        <v>75</v>
      </c>
      <c r="BW91" s="92" t="s">
        <v>91</v>
      </c>
      <c r="BX91" s="92" t="s">
        <v>76</v>
      </c>
    </row>
    <row r="92" spans="1:76" s="87" customFormat="1" ht="37.5" customHeight="1">
      <c r="A92" s="82" t="s">
        <v>78</v>
      </c>
      <c r="B92" s="83"/>
      <c r="C92" s="84"/>
      <c r="D92" s="378" t="s">
        <v>92</v>
      </c>
      <c r="E92" s="378"/>
      <c r="F92" s="378"/>
      <c r="G92" s="378"/>
      <c r="H92" s="378"/>
      <c r="I92" s="85"/>
      <c r="J92" s="378" t="s">
        <v>93</v>
      </c>
      <c r="K92" s="378"/>
      <c r="L92" s="378"/>
      <c r="M92" s="378"/>
      <c r="N92" s="378"/>
      <c r="O92" s="378"/>
      <c r="P92" s="378"/>
      <c r="Q92" s="378"/>
      <c r="R92" s="378"/>
      <c r="S92" s="378"/>
      <c r="T92" s="378"/>
      <c r="U92" s="378"/>
      <c r="V92" s="378"/>
      <c r="W92" s="378"/>
      <c r="X92" s="378"/>
      <c r="Y92" s="378"/>
      <c r="Z92" s="378"/>
      <c r="AA92" s="378"/>
      <c r="AB92" s="378"/>
      <c r="AC92" s="378"/>
      <c r="AD92" s="378"/>
      <c r="AE92" s="378"/>
      <c r="AF92" s="378"/>
      <c r="AG92" s="372">
        <f>'VORN - VEDLEJŠÍ A OSTATNÍ...'!M30</f>
        <v>0</v>
      </c>
      <c r="AH92" s="373"/>
      <c r="AI92" s="373"/>
      <c r="AJ92" s="373"/>
      <c r="AK92" s="373"/>
      <c r="AL92" s="373"/>
      <c r="AM92" s="373"/>
      <c r="AN92" s="372">
        <f t="shared" si="0"/>
        <v>0</v>
      </c>
      <c r="AO92" s="373"/>
      <c r="AP92" s="373"/>
      <c r="AQ92" s="86"/>
      <c r="AS92" s="93">
        <f>'VORN - VEDLEJŠÍ A OSTATNÍ...'!M28</f>
        <v>0</v>
      </c>
      <c r="AT92" s="94">
        <f t="shared" si="1"/>
        <v>0</v>
      </c>
      <c r="AU92" s="95">
        <f>'VORN - VEDLEJŠÍ A OSTATNÍ...'!W115</f>
        <v>0</v>
      </c>
      <c r="AV92" s="94">
        <f>'VORN - VEDLEJŠÍ A OSTATNÍ...'!M32</f>
        <v>0</v>
      </c>
      <c r="AW92" s="94">
        <f>'VORN - VEDLEJŠÍ A OSTATNÍ...'!M33</f>
        <v>0</v>
      </c>
      <c r="AX92" s="94">
        <f>'VORN - VEDLEJŠÍ A OSTATNÍ...'!M34</f>
        <v>0</v>
      </c>
      <c r="AY92" s="94">
        <f>'VORN - VEDLEJŠÍ A OSTATNÍ...'!M35</f>
        <v>0</v>
      </c>
      <c r="AZ92" s="94">
        <f>'VORN - VEDLEJŠÍ A OSTATNÍ...'!H32</f>
        <v>0</v>
      </c>
      <c r="BA92" s="94">
        <f>'VORN - VEDLEJŠÍ A OSTATNÍ...'!H33</f>
        <v>0</v>
      </c>
      <c r="BB92" s="94">
        <f>'VORN - VEDLEJŠÍ A OSTATNÍ...'!H34</f>
        <v>0</v>
      </c>
      <c r="BC92" s="94">
        <f>'VORN - VEDLEJŠÍ A OSTATNÍ...'!H35</f>
        <v>0</v>
      </c>
      <c r="BD92" s="96">
        <f>'VORN - VEDLEJŠÍ A OSTATNÍ...'!H36</f>
        <v>0</v>
      </c>
      <c r="BT92" s="92" t="s">
        <v>81</v>
      </c>
      <c r="BV92" s="92" t="s">
        <v>75</v>
      </c>
      <c r="BW92" s="92" t="s">
        <v>94</v>
      </c>
      <c r="BX92" s="92" t="s">
        <v>76</v>
      </c>
    </row>
    <row r="93" spans="2:43" ht="13.5">
      <c r="B93" s="16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7"/>
    </row>
    <row r="94" spans="2:48" s="29" customFormat="1" ht="30" customHeight="1">
      <c r="B94" s="26"/>
      <c r="C94" s="74" t="s">
        <v>95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368">
        <v>0</v>
      </c>
      <c r="AH94" s="368"/>
      <c r="AI94" s="368"/>
      <c r="AJ94" s="368"/>
      <c r="AK94" s="368"/>
      <c r="AL94" s="368"/>
      <c r="AM94" s="368"/>
      <c r="AN94" s="368">
        <v>0</v>
      </c>
      <c r="AO94" s="368"/>
      <c r="AP94" s="368"/>
      <c r="AQ94" s="28"/>
      <c r="AS94" s="70" t="s">
        <v>96</v>
      </c>
      <c r="AT94" s="71" t="s">
        <v>97</v>
      </c>
      <c r="AU94" s="71" t="s">
        <v>37</v>
      </c>
      <c r="AV94" s="72" t="s">
        <v>60</v>
      </c>
    </row>
    <row r="95" spans="2:48" s="29" customFormat="1" ht="10.95" customHeight="1">
      <c r="B95" s="26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8"/>
      <c r="AS95" s="97"/>
      <c r="AT95" s="48"/>
      <c r="AU95" s="48"/>
      <c r="AV95" s="50"/>
    </row>
    <row r="96" spans="2:43" s="29" customFormat="1" ht="30" customHeight="1">
      <c r="B96" s="26"/>
      <c r="C96" s="98" t="s">
        <v>98</v>
      </c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369">
        <f>ROUND(AG87+AG94,2)</f>
        <v>0</v>
      </c>
      <c r="AH96" s="369"/>
      <c r="AI96" s="369"/>
      <c r="AJ96" s="369"/>
      <c r="AK96" s="369"/>
      <c r="AL96" s="369"/>
      <c r="AM96" s="369"/>
      <c r="AN96" s="369">
        <f>AN87+AN94</f>
        <v>0</v>
      </c>
      <c r="AO96" s="369"/>
      <c r="AP96" s="369"/>
      <c r="AQ96" s="28"/>
    </row>
    <row r="97" spans="2:43" s="29" customFormat="1" ht="6.9" customHeight="1"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3"/>
    </row>
  </sheetData>
  <sheetProtection algorithmName="SHA-512" hashValue="EFNCS3Nhqt2dqSJwb5x+EboUVWEMu5VeK4tOMTMbZ5PByAoNZvq5oZSnZdzfRwF/S0NtDpW7mOOQKh+ZnT70ng==" saltValue="PMMtTy57VFxcujGISRbCEA==" spinCount="100000" sheet="1" objects="1" scenarios="1"/>
  <mergeCells count="61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D89:H89"/>
    <mergeCell ref="J89:AF89"/>
    <mergeCell ref="AS82:AT84"/>
    <mergeCell ref="AM83:AP83"/>
    <mergeCell ref="C85:G85"/>
    <mergeCell ref="I85:AF85"/>
    <mergeCell ref="AG85:AM85"/>
    <mergeCell ref="AN85:AP85"/>
    <mergeCell ref="D92:H92"/>
    <mergeCell ref="J92:AF92"/>
    <mergeCell ref="AG87:AM87"/>
    <mergeCell ref="AN87:AP87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G94:AM94"/>
    <mergeCell ref="AN94:AP94"/>
    <mergeCell ref="AG96:AM96"/>
    <mergeCell ref="AN96:AP96"/>
    <mergeCell ref="AR2:BE2"/>
    <mergeCell ref="AN92:AP92"/>
    <mergeCell ref="AG92:AM92"/>
    <mergeCell ref="AN89:AP89"/>
    <mergeCell ref="AG89:AM89"/>
    <mergeCell ref="AK26:AO26"/>
    <mergeCell ref="AK27:AO27"/>
    <mergeCell ref="AK29:AO29"/>
  </mergeCells>
  <hyperlinks>
    <hyperlink ref="K1:S1" location="C2" display="1) Souhrnný list stavby"/>
    <hyperlink ref="W1:AF1" location="C87" display="2) Rekapitulace objektů"/>
    <hyperlink ref="A88" location="'SO 01 - CHODNÍKY (DLÁŽDĚN...'!C2" display="/"/>
    <hyperlink ref="A89" location="'SO 02 - SADOVÉ ÚPRAVY'!C2" display="/"/>
    <hyperlink ref="A90" location="'SO 05b - VODNÍ JEZÍRKO A ...'!C2" display="/"/>
    <hyperlink ref="A91" location="'SO 06 - ROZVOD NN'!C2" display="/"/>
    <hyperlink ref="A92" location="'VORN - VEDLEJŠÍ A OSTATNÍ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8"/>
  <sheetViews>
    <sheetView showGridLines="0" tabSelected="1" workbookViewId="0" topLeftCell="A1">
      <pane ySplit="1" topLeftCell="A98" activePane="bottomLeft" state="frozen"/>
      <selection pane="bottomLeft" activeCell="L119" sqref="L119:M119"/>
    </sheetView>
  </sheetViews>
  <sheetFormatPr defaultColWidth="9.33203125" defaultRowHeight="13.5"/>
  <cols>
    <col min="1" max="1" width="8.33203125" style="10" customWidth="1"/>
    <col min="2" max="2" width="1.66796875" style="10" customWidth="1"/>
    <col min="3" max="3" width="4.16015625" style="10" customWidth="1"/>
    <col min="4" max="4" width="4.33203125" style="10" customWidth="1"/>
    <col min="5" max="5" width="17.16015625" style="10" customWidth="1"/>
    <col min="6" max="7" width="11.16015625" style="10" customWidth="1"/>
    <col min="8" max="8" width="12.5" style="10" customWidth="1"/>
    <col min="9" max="9" width="7" style="10" customWidth="1"/>
    <col min="10" max="10" width="5.16015625" style="10" customWidth="1"/>
    <col min="11" max="11" width="11.5" style="10" customWidth="1"/>
    <col min="12" max="12" width="12" style="10" customWidth="1"/>
    <col min="13" max="14" width="6" style="10" customWidth="1"/>
    <col min="15" max="15" width="2" style="10" customWidth="1"/>
    <col min="16" max="16" width="12.5" style="10" customWidth="1"/>
    <col min="17" max="17" width="4.16015625" style="10" customWidth="1"/>
    <col min="18" max="18" width="1.66796875" style="10" customWidth="1"/>
    <col min="19" max="19" width="8.16015625" style="10" customWidth="1"/>
    <col min="20" max="20" width="29.66015625" style="10" hidden="1" customWidth="1"/>
    <col min="21" max="21" width="16.33203125" style="10" hidden="1" customWidth="1"/>
    <col min="22" max="22" width="12.33203125" style="10" hidden="1" customWidth="1"/>
    <col min="23" max="23" width="16.33203125" style="10" hidden="1" customWidth="1"/>
    <col min="24" max="24" width="12.16015625" style="10" hidden="1" customWidth="1"/>
    <col min="25" max="25" width="15" style="10" hidden="1" customWidth="1"/>
    <col min="26" max="26" width="11" style="10" hidden="1" customWidth="1"/>
    <col min="27" max="27" width="15" style="10" hidden="1" customWidth="1"/>
    <col min="28" max="28" width="16.33203125" style="10" hidden="1" customWidth="1"/>
    <col min="29" max="29" width="11" style="10" customWidth="1"/>
    <col min="30" max="30" width="15" style="10" customWidth="1"/>
    <col min="31" max="31" width="16.33203125" style="10" customWidth="1"/>
    <col min="32" max="43" width="9.16015625" style="10" customWidth="1"/>
    <col min="44" max="65" width="9.33203125" style="10" hidden="1" customWidth="1"/>
    <col min="66" max="16384" width="9.16015625" style="10" customWidth="1"/>
  </cols>
  <sheetData>
    <row r="1" spans="1:66" ht="21.75" customHeight="1">
      <c r="A1" s="5"/>
      <c r="B1" s="2"/>
      <c r="C1" s="2"/>
      <c r="D1" s="3" t="s">
        <v>1</v>
      </c>
      <c r="E1" s="2"/>
      <c r="F1" s="4" t="s">
        <v>99</v>
      </c>
      <c r="G1" s="4"/>
      <c r="H1" s="405" t="s">
        <v>100</v>
      </c>
      <c r="I1" s="405"/>
      <c r="J1" s="405"/>
      <c r="K1" s="405"/>
      <c r="L1" s="4" t="s">
        <v>101</v>
      </c>
      <c r="M1" s="2"/>
      <c r="N1" s="2"/>
      <c r="O1" s="3" t="s">
        <v>102</v>
      </c>
      <c r="P1" s="2"/>
      <c r="Q1" s="2"/>
      <c r="R1" s="2"/>
      <c r="S1" s="4" t="s">
        <v>103</v>
      </c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3:46" ht="36.9" customHeight="1">
      <c r="C2" s="400" t="s">
        <v>7</v>
      </c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S2" s="370" t="s">
        <v>8</v>
      </c>
      <c r="T2" s="371"/>
      <c r="U2" s="371"/>
      <c r="V2" s="371"/>
      <c r="W2" s="371"/>
      <c r="X2" s="371"/>
      <c r="Y2" s="371"/>
      <c r="Z2" s="371"/>
      <c r="AA2" s="371"/>
      <c r="AB2" s="371"/>
      <c r="AC2" s="371"/>
      <c r="AT2" s="12" t="s">
        <v>82</v>
      </c>
    </row>
    <row r="3" spans="2:46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AT3" s="12" t="s">
        <v>104</v>
      </c>
    </row>
    <row r="4" spans="2:46" ht="36.9" customHeight="1">
      <c r="B4" s="16"/>
      <c r="C4" s="393" t="s">
        <v>105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17"/>
      <c r="T4" s="18" t="s">
        <v>13</v>
      </c>
      <c r="AT4" s="12" t="s">
        <v>6</v>
      </c>
    </row>
    <row r="5" spans="2:18" ht="6.9" customHeight="1">
      <c r="B5" s="1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7"/>
    </row>
    <row r="6" spans="2:18" ht="25.35" customHeight="1">
      <c r="B6" s="16"/>
      <c r="C6" s="19"/>
      <c r="D6" s="22" t="s">
        <v>17</v>
      </c>
      <c r="E6" s="19"/>
      <c r="F6" s="429" t="str">
        <f>'Rekapitulace stavby'!K6</f>
        <v>Revitalizace terapeutické zahrady DD ONŠOV - ETAPA I</v>
      </c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19"/>
      <c r="R6" s="17"/>
    </row>
    <row r="7" spans="2:18" s="29" customFormat="1" ht="32.85" customHeight="1">
      <c r="B7" s="26"/>
      <c r="C7" s="27"/>
      <c r="D7" s="21" t="s">
        <v>106</v>
      </c>
      <c r="E7" s="27"/>
      <c r="F7" s="403" t="s">
        <v>107</v>
      </c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27"/>
      <c r="R7" s="28"/>
    </row>
    <row r="8" spans="2:18" s="29" customFormat="1" ht="14.4" customHeight="1">
      <c r="B8" s="26"/>
      <c r="C8" s="27"/>
      <c r="D8" s="22" t="s">
        <v>19</v>
      </c>
      <c r="E8" s="27"/>
      <c r="F8" s="23" t="s">
        <v>5</v>
      </c>
      <c r="G8" s="27"/>
      <c r="H8" s="27"/>
      <c r="I8" s="27"/>
      <c r="J8" s="27"/>
      <c r="K8" s="27"/>
      <c r="L8" s="27"/>
      <c r="M8" s="22" t="s">
        <v>20</v>
      </c>
      <c r="N8" s="27"/>
      <c r="O8" s="23" t="s">
        <v>5</v>
      </c>
      <c r="P8" s="27"/>
      <c r="Q8" s="27"/>
      <c r="R8" s="28"/>
    </row>
    <row r="9" spans="2:18" s="29" customFormat="1" ht="14.4" customHeight="1">
      <c r="B9" s="26"/>
      <c r="C9" s="27"/>
      <c r="D9" s="22" t="s">
        <v>21</v>
      </c>
      <c r="E9" s="27"/>
      <c r="F9" s="23" t="s">
        <v>22</v>
      </c>
      <c r="G9" s="27"/>
      <c r="H9" s="27"/>
      <c r="I9" s="27"/>
      <c r="J9" s="27"/>
      <c r="K9" s="27"/>
      <c r="L9" s="27"/>
      <c r="M9" s="22" t="s">
        <v>23</v>
      </c>
      <c r="N9" s="27"/>
      <c r="O9" s="431">
        <f>'Rekapitulace stavby'!AN8</f>
        <v>43179</v>
      </c>
      <c r="P9" s="431"/>
      <c r="Q9" s="27"/>
      <c r="R9" s="28"/>
    </row>
    <row r="10" spans="2:18" s="29" customFormat="1" ht="10.95" customHeight="1"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</row>
    <row r="11" spans="2:18" s="29" customFormat="1" ht="14.4" customHeight="1">
      <c r="B11" s="26"/>
      <c r="C11" s="27"/>
      <c r="D11" s="22" t="s">
        <v>24</v>
      </c>
      <c r="E11" s="27"/>
      <c r="F11" s="27"/>
      <c r="G11" s="27"/>
      <c r="H11" s="27"/>
      <c r="I11" s="27"/>
      <c r="J11" s="27"/>
      <c r="K11" s="27"/>
      <c r="L11" s="27"/>
      <c r="M11" s="22" t="s">
        <v>25</v>
      </c>
      <c r="N11" s="27"/>
      <c r="O11" s="402" t="s">
        <v>5</v>
      </c>
      <c r="P11" s="402"/>
      <c r="Q11" s="27"/>
      <c r="R11" s="28"/>
    </row>
    <row r="12" spans="2:18" s="29" customFormat="1" ht="18" customHeight="1">
      <c r="B12" s="26"/>
      <c r="C12" s="27"/>
      <c r="D12" s="27"/>
      <c r="E12" s="23" t="s">
        <v>26</v>
      </c>
      <c r="F12" s="27"/>
      <c r="G12" s="27"/>
      <c r="H12" s="27"/>
      <c r="I12" s="27"/>
      <c r="J12" s="27"/>
      <c r="K12" s="27"/>
      <c r="L12" s="27"/>
      <c r="M12" s="22" t="s">
        <v>27</v>
      </c>
      <c r="N12" s="27"/>
      <c r="O12" s="402" t="s">
        <v>5</v>
      </c>
      <c r="P12" s="402"/>
      <c r="Q12" s="27"/>
      <c r="R12" s="28"/>
    </row>
    <row r="13" spans="2:18" s="29" customFormat="1" ht="6.9" customHeight="1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8"/>
    </row>
    <row r="14" spans="2:18" s="29" customFormat="1" ht="14.4" customHeight="1">
      <c r="B14" s="26"/>
      <c r="C14" s="27"/>
      <c r="D14" s="22" t="s">
        <v>28</v>
      </c>
      <c r="E14" s="27"/>
      <c r="F14" s="27"/>
      <c r="G14" s="27"/>
      <c r="H14" s="27"/>
      <c r="I14" s="27"/>
      <c r="J14" s="27"/>
      <c r="K14" s="27"/>
      <c r="L14" s="27"/>
      <c r="M14" s="22" t="s">
        <v>25</v>
      </c>
      <c r="N14" s="27"/>
      <c r="O14" s="402" t="str">
        <f>IF('Rekapitulace stavby'!AN13="","",'Rekapitulace stavby'!AN13)</f>
        <v/>
      </c>
      <c r="P14" s="402"/>
      <c r="Q14" s="27"/>
      <c r="R14" s="28"/>
    </row>
    <row r="15" spans="2:18" s="29" customFormat="1" ht="18" customHeight="1">
      <c r="B15" s="26"/>
      <c r="C15" s="27"/>
      <c r="D15" s="27"/>
      <c r="E15" s="23" t="str">
        <f>IF('Rekapitulace stavby'!E14="","",'Rekapitulace stavby'!E14)</f>
        <v xml:space="preserve"> </v>
      </c>
      <c r="F15" s="27"/>
      <c r="G15" s="27"/>
      <c r="H15" s="27"/>
      <c r="I15" s="27"/>
      <c r="J15" s="27"/>
      <c r="K15" s="27"/>
      <c r="L15" s="27"/>
      <c r="M15" s="22" t="s">
        <v>27</v>
      </c>
      <c r="N15" s="27"/>
      <c r="O15" s="402" t="str">
        <f>IF('Rekapitulace stavby'!AN14="","",'Rekapitulace stavby'!AN14)</f>
        <v/>
      </c>
      <c r="P15" s="402"/>
      <c r="Q15" s="27"/>
      <c r="R15" s="28"/>
    </row>
    <row r="16" spans="2:18" s="29" customFormat="1" ht="6.9" customHeight="1"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</row>
    <row r="17" spans="2:18" s="29" customFormat="1" ht="14.4" customHeight="1">
      <c r="B17" s="26"/>
      <c r="C17" s="27"/>
      <c r="D17" s="22" t="s">
        <v>30</v>
      </c>
      <c r="E17" s="27"/>
      <c r="F17" s="27"/>
      <c r="G17" s="27"/>
      <c r="H17" s="27"/>
      <c r="I17" s="27"/>
      <c r="J17" s="27"/>
      <c r="K17" s="27"/>
      <c r="L17" s="27"/>
      <c r="M17" s="22" t="s">
        <v>25</v>
      </c>
      <c r="N17" s="27"/>
      <c r="O17" s="402" t="str">
        <f>IF('Rekapitulace stavby'!AN16="","",'Rekapitulace stavby'!AN16)</f>
        <v/>
      </c>
      <c r="P17" s="402"/>
      <c r="Q17" s="27"/>
      <c r="R17" s="28"/>
    </row>
    <row r="18" spans="2:18" s="29" customFormat="1" ht="18" customHeight="1">
      <c r="B18" s="26"/>
      <c r="C18" s="27"/>
      <c r="D18" s="27"/>
      <c r="E18" s="23" t="str">
        <f>IF('Rekapitulace stavby'!E17="","",'Rekapitulace stavby'!E17)</f>
        <v xml:space="preserve"> </v>
      </c>
      <c r="F18" s="27"/>
      <c r="G18" s="27"/>
      <c r="H18" s="27"/>
      <c r="I18" s="27"/>
      <c r="J18" s="27"/>
      <c r="K18" s="27"/>
      <c r="L18" s="27"/>
      <c r="M18" s="22" t="s">
        <v>27</v>
      </c>
      <c r="N18" s="27"/>
      <c r="O18" s="402" t="str">
        <f>IF('Rekapitulace stavby'!AN17="","",'Rekapitulace stavby'!AN17)</f>
        <v/>
      </c>
      <c r="P18" s="402"/>
      <c r="Q18" s="27"/>
      <c r="R18" s="28"/>
    </row>
    <row r="19" spans="2:18" s="29" customFormat="1" ht="6.9" customHeight="1"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</row>
    <row r="20" spans="2:18" s="29" customFormat="1" ht="14.4" customHeight="1">
      <c r="B20" s="26"/>
      <c r="C20" s="27"/>
      <c r="D20" s="22" t="s">
        <v>32</v>
      </c>
      <c r="E20" s="27"/>
      <c r="F20" s="27"/>
      <c r="G20" s="27"/>
      <c r="H20" s="27"/>
      <c r="I20" s="27"/>
      <c r="J20" s="27"/>
      <c r="K20" s="27"/>
      <c r="L20" s="27"/>
      <c r="M20" s="22" t="s">
        <v>25</v>
      </c>
      <c r="N20" s="27"/>
      <c r="O20" s="402" t="str">
        <f>IF('Rekapitulace stavby'!AN19="","",'Rekapitulace stavby'!AN19)</f>
        <v/>
      </c>
      <c r="P20" s="402"/>
      <c r="Q20" s="27"/>
      <c r="R20" s="28"/>
    </row>
    <row r="21" spans="2:18" s="29" customFormat="1" ht="18" customHeight="1">
      <c r="B21" s="26"/>
      <c r="C21" s="27"/>
      <c r="D21" s="27"/>
      <c r="E21" s="23" t="str">
        <f>IF('Rekapitulace stavby'!E20="","",'Rekapitulace stavby'!E20)</f>
        <v xml:space="preserve"> </v>
      </c>
      <c r="F21" s="27"/>
      <c r="G21" s="27"/>
      <c r="H21" s="27"/>
      <c r="I21" s="27"/>
      <c r="J21" s="27"/>
      <c r="K21" s="27"/>
      <c r="L21" s="27"/>
      <c r="M21" s="22" t="s">
        <v>27</v>
      </c>
      <c r="N21" s="27"/>
      <c r="O21" s="402" t="str">
        <f>IF('Rekapitulace stavby'!AN20="","",'Rekapitulace stavby'!AN20)</f>
        <v/>
      </c>
      <c r="P21" s="402"/>
      <c r="Q21" s="27"/>
      <c r="R21" s="28"/>
    </row>
    <row r="22" spans="2:18" s="29" customFormat="1" ht="6.9" customHeight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</row>
    <row r="23" spans="2:18" s="29" customFormat="1" ht="14.4" customHeight="1">
      <c r="B23" s="26"/>
      <c r="C23" s="27"/>
      <c r="D23" s="22" t="s">
        <v>33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</row>
    <row r="24" spans="2:18" s="29" customFormat="1" ht="22.5" customHeight="1">
      <c r="B24" s="26"/>
      <c r="C24" s="27"/>
      <c r="D24" s="27"/>
      <c r="E24" s="404" t="s">
        <v>5</v>
      </c>
      <c r="F24" s="404"/>
      <c r="G24" s="404"/>
      <c r="H24" s="404"/>
      <c r="I24" s="404"/>
      <c r="J24" s="404"/>
      <c r="K24" s="404"/>
      <c r="L24" s="404"/>
      <c r="M24" s="27"/>
      <c r="N24" s="27"/>
      <c r="O24" s="27"/>
      <c r="P24" s="27"/>
      <c r="Q24" s="27"/>
      <c r="R24" s="28"/>
    </row>
    <row r="25" spans="2:18" s="29" customFormat="1" ht="6.9" customHeight="1"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</row>
    <row r="26" spans="2:18" s="29" customFormat="1" ht="6.9" customHeight="1">
      <c r="B26" s="26"/>
      <c r="C26" s="27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7"/>
      <c r="R26" s="28"/>
    </row>
    <row r="27" spans="2:18" s="29" customFormat="1" ht="14.4" customHeight="1">
      <c r="B27" s="26"/>
      <c r="C27" s="27"/>
      <c r="D27" s="100" t="s">
        <v>108</v>
      </c>
      <c r="E27" s="27"/>
      <c r="F27" s="27"/>
      <c r="G27" s="27"/>
      <c r="H27" s="27"/>
      <c r="I27" s="27"/>
      <c r="J27" s="27"/>
      <c r="K27" s="27"/>
      <c r="L27" s="27"/>
      <c r="M27" s="374">
        <f>N88</f>
        <v>0</v>
      </c>
      <c r="N27" s="374"/>
      <c r="O27" s="374"/>
      <c r="P27" s="374"/>
      <c r="Q27" s="27"/>
      <c r="R27" s="28"/>
    </row>
    <row r="28" spans="2:18" s="29" customFormat="1" ht="14.4" customHeight="1">
      <c r="B28" s="26"/>
      <c r="C28" s="27"/>
      <c r="D28" s="25" t="s">
        <v>109</v>
      </c>
      <c r="E28" s="27"/>
      <c r="F28" s="27"/>
      <c r="G28" s="27"/>
      <c r="H28" s="27"/>
      <c r="I28" s="27"/>
      <c r="J28" s="27"/>
      <c r="K28" s="27"/>
      <c r="L28" s="27"/>
      <c r="M28" s="374">
        <f>N97</f>
        <v>0</v>
      </c>
      <c r="N28" s="374"/>
      <c r="O28" s="374"/>
      <c r="P28" s="374"/>
      <c r="Q28" s="27"/>
      <c r="R28" s="28"/>
    </row>
    <row r="29" spans="2:18" s="29" customFormat="1" ht="6.9" customHeight="1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</row>
    <row r="30" spans="2:18" s="29" customFormat="1" ht="25.35" customHeight="1">
      <c r="B30" s="26"/>
      <c r="C30" s="27"/>
      <c r="D30" s="101" t="s">
        <v>36</v>
      </c>
      <c r="E30" s="27"/>
      <c r="F30" s="27"/>
      <c r="G30" s="27"/>
      <c r="H30" s="27"/>
      <c r="I30" s="27"/>
      <c r="J30" s="27"/>
      <c r="K30" s="27"/>
      <c r="L30" s="27"/>
      <c r="M30" s="445">
        <f>ROUND(M27+M28,2)</f>
        <v>0</v>
      </c>
      <c r="N30" s="428"/>
      <c r="O30" s="428"/>
      <c r="P30" s="428"/>
      <c r="Q30" s="27"/>
      <c r="R30" s="28"/>
    </row>
    <row r="31" spans="2:18" s="29" customFormat="1" ht="6.9" customHeight="1">
      <c r="B31" s="26"/>
      <c r="C31" s="2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7"/>
      <c r="R31" s="28"/>
    </row>
    <row r="32" spans="2:18" s="29" customFormat="1" ht="14.4" customHeight="1">
      <c r="B32" s="26"/>
      <c r="C32" s="27"/>
      <c r="D32" s="34" t="s">
        <v>37</v>
      </c>
      <c r="E32" s="34" t="s">
        <v>38</v>
      </c>
      <c r="F32" s="102">
        <v>0.21</v>
      </c>
      <c r="G32" s="103" t="s">
        <v>39</v>
      </c>
      <c r="H32" s="442">
        <f>ROUND((SUM(BE97:BE98)+SUM(BE116:BE197)),2)</f>
        <v>0</v>
      </c>
      <c r="I32" s="428"/>
      <c r="J32" s="428"/>
      <c r="K32" s="27"/>
      <c r="L32" s="27"/>
      <c r="M32" s="442">
        <f>ROUND(ROUND((SUM(BE97:BE98)+SUM(BE116:BE197)),2)*F32,2)</f>
        <v>0</v>
      </c>
      <c r="N32" s="428"/>
      <c r="O32" s="428"/>
      <c r="P32" s="428"/>
      <c r="Q32" s="27"/>
      <c r="R32" s="28"/>
    </row>
    <row r="33" spans="2:18" s="29" customFormat="1" ht="14.4" customHeight="1">
      <c r="B33" s="26"/>
      <c r="C33" s="27"/>
      <c r="D33" s="27"/>
      <c r="E33" s="34" t="s">
        <v>40</v>
      </c>
      <c r="F33" s="102">
        <v>0.15</v>
      </c>
      <c r="G33" s="103" t="s">
        <v>39</v>
      </c>
      <c r="H33" s="442">
        <f>ROUND((SUM(BF97:BF98)+SUM(BF116:BF197)),2)</f>
        <v>0</v>
      </c>
      <c r="I33" s="428"/>
      <c r="J33" s="428"/>
      <c r="K33" s="27"/>
      <c r="L33" s="27"/>
      <c r="M33" s="442">
        <f>ROUND(ROUND((SUM(BF97:BF98)+SUM(BF116:BF197)),2)*F33,2)</f>
        <v>0</v>
      </c>
      <c r="N33" s="428"/>
      <c r="O33" s="428"/>
      <c r="P33" s="428"/>
      <c r="Q33" s="27"/>
      <c r="R33" s="28"/>
    </row>
    <row r="34" spans="2:18" s="29" customFormat="1" ht="14.4" customHeight="1" hidden="1">
      <c r="B34" s="26"/>
      <c r="C34" s="27"/>
      <c r="D34" s="27"/>
      <c r="E34" s="34" t="s">
        <v>41</v>
      </c>
      <c r="F34" s="102">
        <v>0.21</v>
      </c>
      <c r="G34" s="103" t="s">
        <v>39</v>
      </c>
      <c r="H34" s="442">
        <f>ROUND((SUM(BG97:BG98)+SUM(BG116:BG197)),2)</f>
        <v>0</v>
      </c>
      <c r="I34" s="428"/>
      <c r="J34" s="428"/>
      <c r="K34" s="27"/>
      <c r="L34" s="27"/>
      <c r="M34" s="442">
        <v>0</v>
      </c>
      <c r="N34" s="428"/>
      <c r="O34" s="428"/>
      <c r="P34" s="428"/>
      <c r="Q34" s="27"/>
      <c r="R34" s="28"/>
    </row>
    <row r="35" spans="2:18" s="29" customFormat="1" ht="14.4" customHeight="1" hidden="1">
      <c r="B35" s="26"/>
      <c r="C35" s="27"/>
      <c r="D35" s="27"/>
      <c r="E35" s="34" t="s">
        <v>42</v>
      </c>
      <c r="F35" s="102">
        <v>0.15</v>
      </c>
      <c r="G35" s="103" t="s">
        <v>39</v>
      </c>
      <c r="H35" s="442">
        <f>ROUND((SUM(BH97:BH98)+SUM(BH116:BH197)),2)</f>
        <v>0</v>
      </c>
      <c r="I35" s="428"/>
      <c r="J35" s="428"/>
      <c r="K35" s="27"/>
      <c r="L35" s="27"/>
      <c r="M35" s="442">
        <v>0</v>
      </c>
      <c r="N35" s="428"/>
      <c r="O35" s="428"/>
      <c r="P35" s="428"/>
      <c r="Q35" s="27"/>
      <c r="R35" s="28"/>
    </row>
    <row r="36" spans="2:18" s="29" customFormat="1" ht="14.4" customHeight="1" hidden="1">
      <c r="B36" s="26"/>
      <c r="C36" s="27"/>
      <c r="D36" s="27"/>
      <c r="E36" s="34" t="s">
        <v>43</v>
      </c>
      <c r="F36" s="102">
        <v>0</v>
      </c>
      <c r="G36" s="103" t="s">
        <v>39</v>
      </c>
      <c r="H36" s="442">
        <f>ROUND((SUM(BI97:BI98)+SUM(BI116:BI197)),2)</f>
        <v>0</v>
      </c>
      <c r="I36" s="428"/>
      <c r="J36" s="428"/>
      <c r="K36" s="27"/>
      <c r="L36" s="27"/>
      <c r="M36" s="442">
        <v>0</v>
      </c>
      <c r="N36" s="428"/>
      <c r="O36" s="428"/>
      <c r="P36" s="428"/>
      <c r="Q36" s="27"/>
      <c r="R36" s="28"/>
    </row>
    <row r="37" spans="2:18" s="29" customFormat="1" ht="6.9" customHeight="1"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</row>
    <row r="38" spans="2:18" s="29" customFormat="1" ht="25.35" customHeight="1">
      <c r="B38" s="26"/>
      <c r="C38" s="99"/>
      <c r="D38" s="104" t="s">
        <v>44</v>
      </c>
      <c r="E38" s="69"/>
      <c r="F38" s="69"/>
      <c r="G38" s="105" t="s">
        <v>45</v>
      </c>
      <c r="H38" s="106" t="s">
        <v>46</v>
      </c>
      <c r="I38" s="69"/>
      <c r="J38" s="69"/>
      <c r="K38" s="69"/>
      <c r="L38" s="443">
        <f>SUM(M30:M36)</f>
        <v>0</v>
      </c>
      <c r="M38" s="443"/>
      <c r="N38" s="443"/>
      <c r="O38" s="443"/>
      <c r="P38" s="444"/>
      <c r="Q38" s="99"/>
      <c r="R38" s="28"/>
    </row>
    <row r="39" spans="2:18" s="29" customFormat="1" ht="14.4" customHeight="1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</row>
    <row r="40" spans="2:18" s="29" customFormat="1" ht="14.4" customHeight="1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</row>
    <row r="41" spans="2:18" ht="13.5">
      <c r="B41" s="1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7"/>
    </row>
    <row r="42" spans="2:18" ht="13.5">
      <c r="B42" s="16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7"/>
    </row>
    <row r="43" spans="2:18" ht="13.5">
      <c r="B43" s="1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7"/>
    </row>
    <row r="44" spans="2:18" ht="13.5">
      <c r="B44" s="16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7"/>
    </row>
    <row r="45" spans="2:18" ht="13.5">
      <c r="B45" s="16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7"/>
    </row>
    <row r="46" spans="2:18" ht="13.5">
      <c r="B46" s="16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7"/>
    </row>
    <row r="47" spans="2:18" ht="13.5">
      <c r="B47" s="1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7"/>
    </row>
    <row r="48" spans="2:18" ht="13.5">
      <c r="B48" s="16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7"/>
    </row>
    <row r="49" spans="2:18" ht="13.5">
      <c r="B49" s="16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7"/>
    </row>
    <row r="50" spans="2:18" s="29" customFormat="1" ht="14.4">
      <c r="B50" s="26"/>
      <c r="C50" s="27"/>
      <c r="D50" s="42" t="s">
        <v>47</v>
      </c>
      <c r="E50" s="43"/>
      <c r="F50" s="43"/>
      <c r="G50" s="43"/>
      <c r="H50" s="44"/>
      <c r="I50" s="27"/>
      <c r="J50" s="42" t="s">
        <v>48</v>
      </c>
      <c r="K50" s="43"/>
      <c r="L50" s="43"/>
      <c r="M50" s="43"/>
      <c r="N50" s="43"/>
      <c r="O50" s="43"/>
      <c r="P50" s="44"/>
      <c r="Q50" s="27"/>
      <c r="R50" s="28"/>
    </row>
    <row r="51" spans="2:18" ht="8.4" customHeight="1">
      <c r="B51" s="16"/>
      <c r="C51" s="19"/>
      <c r="D51" s="45"/>
      <c r="E51" s="19"/>
      <c r="F51" s="19"/>
      <c r="G51" s="19"/>
      <c r="H51" s="46"/>
      <c r="I51" s="19"/>
      <c r="J51" s="45"/>
      <c r="K51" s="19"/>
      <c r="L51" s="19"/>
      <c r="M51" s="19"/>
      <c r="N51" s="19"/>
      <c r="O51" s="19"/>
      <c r="P51" s="46"/>
      <c r="Q51" s="19"/>
      <c r="R51" s="17"/>
    </row>
    <row r="52" spans="2:18" ht="8.4" customHeight="1">
      <c r="B52" s="16"/>
      <c r="C52" s="19"/>
      <c r="D52" s="45"/>
      <c r="E52" s="19"/>
      <c r="F52" s="19"/>
      <c r="G52" s="19"/>
      <c r="H52" s="46"/>
      <c r="I52" s="19"/>
      <c r="J52" s="45"/>
      <c r="K52" s="19"/>
      <c r="L52" s="19"/>
      <c r="M52" s="19"/>
      <c r="N52" s="19"/>
      <c r="O52" s="19"/>
      <c r="P52" s="46"/>
      <c r="Q52" s="19"/>
      <c r="R52" s="17"/>
    </row>
    <row r="53" spans="2:18" ht="8.4" customHeight="1">
      <c r="B53" s="16"/>
      <c r="C53" s="19"/>
      <c r="D53" s="45"/>
      <c r="E53" s="19"/>
      <c r="F53" s="19"/>
      <c r="G53" s="19"/>
      <c r="H53" s="46"/>
      <c r="I53" s="19"/>
      <c r="J53" s="45"/>
      <c r="K53" s="19"/>
      <c r="L53" s="19"/>
      <c r="M53" s="19"/>
      <c r="N53" s="19"/>
      <c r="O53" s="19"/>
      <c r="P53" s="46"/>
      <c r="Q53" s="19"/>
      <c r="R53" s="17"/>
    </row>
    <row r="54" spans="2:18" ht="8.4" customHeight="1">
      <c r="B54" s="16"/>
      <c r="C54" s="19"/>
      <c r="D54" s="45"/>
      <c r="E54" s="19"/>
      <c r="F54" s="19"/>
      <c r="G54" s="19"/>
      <c r="H54" s="46"/>
      <c r="I54" s="19"/>
      <c r="J54" s="45"/>
      <c r="K54" s="19"/>
      <c r="L54" s="19"/>
      <c r="M54" s="19"/>
      <c r="N54" s="19"/>
      <c r="O54" s="19"/>
      <c r="P54" s="46"/>
      <c r="Q54" s="19"/>
      <c r="R54" s="17"/>
    </row>
    <row r="55" spans="2:18" ht="8.4" customHeight="1">
      <c r="B55" s="16"/>
      <c r="C55" s="19"/>
      <c r="D55" s="45"/>
      <c r="E55" s="19"/>
      <c r="F55" s="19"/>
      <c r="G55" s="19"/>
      <c r="H55" s="46"/>
      <c r="I55" s="19"/>
      <c r="J55" s="45"/>
      <c r="K55" s="19"/>
      <c r="L55" s="19"/>
      <c r="M55" s="19"/>
      <c r="N55" s="19"/>
      <c r="O55" s="19"/>
      <c r="P55" s="46"/>
      <c r="Q55" s="19"/>
      <c r="R55" s="17"/>
    </row>
    <row r="56" spans="2:18" ht="8.4" customHeight="1">
      <c r="B56" s="16"/>
      <c r="C56" s="19"/>
      <c r="D56" s="45"/>
      <c r="E56" s="19"/>
      <c r="F56" s="19"/>
      <c r="G56" s="19"/>
      <c r="H56" s="46"/>
      <c r="I56" s="19"/>
      <c r="J56" s="45"/>
      <c r="K56" s="19"/>
      <c r="L56" s="19"/>
      <c r="M56" s="19"/>
      <c r="N56" s="19"/>
      <c r="O56" s="19"/>
      <c r="P56" s="46"/>
      <c r="Q56" s="19"/>
      <c r="R56" s="17"/>
    </row>
    <row r="57" spans="2:18" ht="8.4" customHeight="1">
      <c r="B57" s="16"/>
      <c r="C57" s="19"/>
      <c r="D57" s="45"/>
      <c r="E57" s="19"/>
      <c r="F57" s="19"/>
      <c r="G57" s="19"/>
      <c r="H57" s="46"/>
      <c r="I57" s="19"/>
      <c r="J57" s="45"/>
      <c r="K57" s="19"/>
      <c r="L57" s="19"/>
      <c r="M57" s="19"/>
      <c r="N57" s="19"/>
      <c r="O57" s="19"/>
      <c r="P57" s="46"/>
      <c r="Q57" s="19"/>
      <c r="R57" s="17"/>
    </row>
    <row r="58" spans="2:18" ht="8.4" customHeight="1">
      <c r="B58" s="16"/>
      <c r="C58" s="19"/>
      <c r="D58" s="45"/>
      <c r="E58" s="19"/>
      <c r="F58" s="19"/>
      <c r="G58" s="19"/>
      <c r="H58" s="46"/>
      <c r="I58" s="19"/>
      <c r="J58" s="45"/>
      <c r="K58" s="19"/>
      <c r="L58" s="19"/>
      <c r="M58" s="19"/>
      <c r="N58" s="19"/>
      <c r="O58" s="19"/>
      <c r="P58" s="46"/>
      <c r="Q58" s="19"/>
      <c r="R58" s="17"/>
    </row>
    <row r="59" spans="2:18" s="29" customFormat="1" ht="14.4">
      <c r="B59" s="26"/>
      <c r="C59" s="27"/>
      <c r="D59" s="47" t="s">
        <v>49</v>
      </c>
      <c r="E59" s="48"/>
      <c r="F59" s="48"/>
      <c r="G59" s="49" t="s">
        <v>50</v>
      </c>
      <c r="H59" s="50"/>
      <c r="I59" s="27"/>
      <c r="J59" s="47" t="s">
        <v>49</v>
      </c>
      <c r="K59" s="48"/>
      <c r="L59" s="48"/>
      <c r="M59" s="48"/>
      <c r="N59" s="49" t="s">
        <v>50</v>
      </c>
      <c r="O59" s="48"/>
      <c r="P59" s="50"/>
      <c r="Q59" s="27"/>
      <c r="R59" s="28"/>
    </row>
    <row r="60" spans="2:18" ht="13.5">
      <c r="B60" s="16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7"/>
    </row>
    <row r="61" spans="2:18" s="29" customFormat="1" ht="14.4">
      <c r="B61" s="26"/>
      <c r="C61" s="27"/>
      <c r="D61" s="42" t="s">
        <v>51</v>
      </c>
      <c r="E61" s="43"/>
      <c r="F61" s="43"/>
      <c r="G61" s="43"/>
      <c r="H61" s="44"/>
      <c r="I61" s="27"/>
      <c r="J61" s="42" t="s">
        <v>52</v>
      </c>
      <c r="K61" s="43"/>
      <c r="L61" s="43"/>
      <c r="M61" s="43"/>
      <c r="N61" s="43"/>
      <c r="O61" s="43"/>
      <c r="P61" s="44"/>
      <c r="Q61" s="27"/>
      <c r="R61" s="28"/>
    </row>
    <row r="62" spans="2:18" ht="8.4" customHeight="1">
      <c r="B62" s="16"/>
      <c r="C62" s="19"/>
      <c r="D62" s="45"/>
      <c r="E62" s="19"/>
      <c r="F62" s="19"/>
      <c r="G62" s="19"/>
      <c r="H62" s="46"/>
      <c r="I62" s="19"/>
      <c r="J62" s="45"/>
      <c r="K62" s="19"/>
      <c r="L62" s="19"/>
      <c r="M62" s="19"/>
      <c r="N62" s="19"/>
      <c r="O62" s="19"/>
      <c r="P62" s="46"/>
      <c r="Q62" s="19"/>
      <c r="R62" s="17"/>
    </row>
    <row r="63" spans="2:18" ht="8.4" customHeight="1">
      <c r="B63" s="16"/>
      <c r="C63" s="19"/>
      <c r="D63" s="45"/>
      <c r="E63" s="19"/>
      <c r="F63" s="19"/>
      <c r="G63" s="19"/>
      <c r="H63" s="46"/>
      <c r="I63" s="19"/>
      <c r="J63" s="45"/>
      <c r="K63" s="19"/>
      <c r="L63" s="19"/>
      <c r="M63" s="19"/>
      <c r="N63" s="19"/>
      <c r="O63" s="19"/>
      <c r="P63" s="46"/>
      <c r="Q63" s="19"/>
      <c r="R63" s="17"/>
    </row>
    <row r="64" spans="2:18" ht="8.4" customHeight="1">
      <c r="B64" s="16"/>
      <c r="C64" s="19"/>
      <c r="D64" s="45"/>
      <c r="E64" s="19"/>
      <c r="F64" s="19"/>
      <c r="G64" s="19"/>
      <c r="H64" s="46"/>
      <c r="I64" s="19"/>
      <c r="J64" s="45"/>
      <c r="K64" s="19"/>
      <c r="L64" s="19"/>
      <c r="M64" s="19"/>
      <c r="N64" s="19"/>
      <c r="O64" s="19"/>
      <c r="P64" s="46"/>
      <c r="Q64" s="19"/>
      <c r="R64" s="17"/>
    </row>
    <row r="65" spans="2:18" ht="8.4" customHeight="1">
      <c r="B65" s="16"/>
      <c r="C65" s="19"/>
      <c r="D65" s="45"/>
      <c r="E65" s="19"/>
      <c r="F65" s="19"/>
      <c r="G65" s="19"/>
      <c r="H65" s="46"/>
      <c r="I65" s="19"/>
      <c r="J65" s="45"/>
      <c r="K65" s="19"/>
      <c r="L65" s="19"/>
      <c r="M65" s="19"/>
      <c r="N65" s="19"/>
      <c r="O65" s="19"/>
      <c r="P65" s="46"/>
      <c r="Q65" s="19"/>
      <c r="R65" s="17"/>
    </row>
    <row r="66" spans="2:18" ht="8.4" customHeight="1">
      <c r="B66" s="16"/>
      <c r="C66" s="19"/>
      <c r="D66" s="45"/>
      <c r="E66" s="19"/>
      <c r="F66" s="19"/>
      <c r="G66" s="19"/>
      <c r="H66" s="46"/>
      <c r="I66" s="19"/>
      <c r="J66" s="45"/>
      <c r="K66" s="19"/>
      <c r="L66" s="19"/>
      <c r="M66" s="19"/>
      <c r="N66" s="19"/>
      <c r="O66" s="19"/>
      <c r="P66" s="46"/>
      <c r="Q66" s="19"/>
      <c r="R66" s="17"/>
    </row>
    <row r="67" spans="2:18" ht="8.4" customHeight="1">
      <c r="B67" s="16"/>
      <c r="C67" s="19"/>
      <c r="D67" s="45"/>
      <c r="E67" s="19"/>
      <c r="F67" s="19"/>
      <c r="G67" s="19"/>
      <c r="H67" s="46"/>
      <c r="I67" s="19"/>
      <c r="J67" s="45"/>
      <c r="K67" s="19"/>
      <c r="L67" s="19"/>
      <c r="M67" s="19"/>
      <c r="N67" s="19"/>
      <c r="O67" s="19"/>
      <c r="P67" s="46"/>
      <c r="Q67" s="19"/>
      <c r="R67" s="17"/>
    </row>
    <row r="68" spans="2:18" ht="8.4" customHeight="1">
      <c r="B68" s="16"/>
      <c r="C68" s="19"/>
      <c r="D68" s="45"/>
      <c r="E68" s="19"/>
      <c r="F68" s="19"/>
      <c r="G68" s="19"/>
      <c r="H68" s="46"/>
      <c r="I68" s="19"/>
      <c r="J68" s="45"/>
      <c r="K68" s="19"/>
      <c r="L68" s="19"/>
      <c r="M68" s="19"/>
      <c r="N68" s="19"/>
      <c r="O68" s="19"/>
      <c r="P68" s="46"/>
      <c r="Q68" s="19"/>
      <c r="R68" s="17"/>
    </row>
    <row r="69" spans="2:18" ht="8.4" customHeight="1">
      <c r="B69" s="16"/>
      <c r="C69" s="19"/>
      <c r="D69" s="45"/>
      <c r="E69" s="19"/>
      <c r="F69" s="19"/>
      <c r="G69" s="19"/>
      <c r="H69" s="46"/>
      <c r="I69" s="19"/>
      <c r="J69" s="45"/>
      <c r="K69" s="19"/>
      <c r="L69" s="19"/>
      <c r="M69" s="19"/>
      <c r="N69" s="19"/>
      <c r="O69" s="19"/>
      <c r="P69" s="46"/>
      <c r="Q69" s="19"/>
      <c r="R69" s="17"/>
    </row>
    <row r="70" spans="2:18" s="29" customFormat="1" ht="14.4">
      <c r="B70" s="26"/>
      <c r="C70" s="27"/>
      <c r="D70" s="47" t="s">
        <v>49</v>
      </c>
      <c r="E70" s="48"/>
      <c r="F70" s="48"/>
      <c r="G70" s="49" t="s">
        <v>50</v>
      </c>
      <c r="H70" s="50"/>
      <c r="I70" s="27"/>
      <c r="J70" s="47" t="s">
        <v>49</v>
      </c>
      <c r="K70" s="48"/>
      <c r="L70" s="48"/>
      <c r="M70" s="48"/>
      <c r="N70" s="49" t="s">
        <v>50</v>
      </c>
      <c r="O70" s="48"/>
      <c r="P70" s="50"/>
      <c r="Q70" s="27"/>
      <c r="R70" s="28"/>
    </row>
    <row r="71" spans="2:18" s="29" customFormat="1" ht="14.4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29" customFormat="1" ht="6.9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29" customFormat="1" ht="36.9" customHeight="1">
      <c r="B76" s="26"/>
      <c r="C76" s="393" t="s">
        <v>110</v>
      </c>
      <c r="D76" s="394"/>
      <c r="E76" s="394"/>
      <c r="F76" s="394"/>
      <c r="G76" s="394"/>
      <c r="H76" s="394"/>
      <c r="I76" s="394"/>
      <c r="J76" s="394"/>
      <c r="K76" s="394"/>
      <c r="L76" s="394"/>
      <c r="M76" s="394"/>
      <c r="N76" s="394"/>
      <c r="O76" s="394"/>
      <c r="P76" s="394"/>
      <c r="Q76" s="394"/>
      <c r="R76" s="28"/>
    </row>
    <row r="77" spans="2:18" s="29" customFormat="1" ht="6.9" customHeight="1"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8"/>
    </row>
    <row r="78" spans="2:18" s="29" customFormat="1" ht="30" customHeight="1">
      <c r="B78" s="26"/>
      <c r="C78" s="22" t="s">
        <v>17</v>
      </c>
      <c r="D78" s="27"/>
      <c r="E78" s="27"/>
      <c r="F78" s="429" t="str">
        <f>F6</f>
        <v>Revitalizace terapeutické zahrady DD ONŠOV - ETAPA I</v>
      </c>
      <c r="G78" s="430"/>
      <c r="H78" s="430"/>
      <c r="I78" s="430"/>
      <c r="J78" s="430"/>
      <c r="K78" s="430"/>
      <c r="L78" s="430"/>
      <c r="M78" s="430"/>
      <c r="N78" s="430"/>
      <c r="O78" s="430"/>
      <c r="P78" s="430"/>
      <c r="Q78" s="27"/>
      <c r="R78" s="28"/>
    </row>
    <row r="79" spans="2:18" s="29" customFormat="1" ht="36.9" customHeight="1">
      <c r="B79" s="26"/>
      <c r="C79" s="62" t="s">
        <v>106</v>
      </c>
      <c r="D79" s="27"/>
      <c r="E79" s="27"/>
      <c r="F79" s="395" t="str">
        <f>F7</f>
        <v>SO 01 - CHODNÍKY (DLÁŽDĚNÉ) A ZPEVNĚNÉ PLOCHY</v>
      </c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27"/>
      <c r="R79" s="28"/>
    </row>
    <row r="80" spans="2:18" s="29" customFormat="1" ht="6.9" customHeight="1">
      <c r="B80" s="26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8"/>
    </row>
    <row r="81" spans="2:18" s="29" customFormat="1" ht="18" customHeight="1">
      <c r="B81" s="26"/>
      <c r="C81" s="22" t="s">
        <v>21</v>
      </c>
      <c r="D81" s="27"/>
      <c r="E81" s="27"/>
      <c r="F81" s="23" t="str">
        <f>F9</f>
        <v>pozemek č. 157,158,st.1 a st.2, k.ú Onšov</v>
      </c>
      <c r="G81" s="27"/>
      <c r="H81" s="27"/>
      <c r="I81" s="27"/>
      <c r="J81" s="27"/>
      <c r="K81" s="22" t="s">
        <v>23</v>
      </c>
      <c r="L81" s="27"/>
      <c r="M81" s="431">
        <f>IF(O9="","",O9)</f>
        <v>43179</v>
      </c>
      <c r="N81" s="431"/>
      <c r="O81" s="431"/>
      <c r="P81" s="431"/>
      <c r="Q81" s="27"/>
      <c r="R81" s="28"/>
    </row>
    <row r="82" spans="2:18" s="29" customFormat="1" ht="6.9" customHeight="1"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8"/>
    </row>
    <row r="83" spans="2:18" s="29" customFormat="1" ht="13.2">
      <c r="B83" s="26"/>
      <c r="C83" s="22" t="s">
        <v>24</v>
      </c>
      <c r="D83" s="27"/>
      <c r="E83" s="27"/>
      <c r="F83" s="23" t="str">
        <f>E12</f>
        <v>DD Onšov, p.o.</v>
      </c>
      <c r="G83" s="27"/>
      <c r="H83" s="27"/>
      <c r="I83" s="27"/>
      <c r="J83" s="27"/>
      <c r="K83" s="22" t="s">
        <v>30</v>
      </c>
      <c r="L83" s="27"/>
      <c r="M83" s="402" t="str">
        <f>E18</f>
        <v xml:space="preserve"> </v>
      </c>
      <c r="N83" s="402"/>
      <c r="O83" s="402"/>
      <c r="P83" s="402"/>
      <c r="Q83" s="402"/>
      <c r="R83" s="28"/>
    </row>
    <row r="84" spans="2:18" s="29" customFormat="1" ht="14.4" customHeight="1">
      <c r="B84" s="26"/>
      <c r="C84" s="22" t="s">
        <v>28</v>
      </c>
      <c r="D84" s="27"/>
      <c r="E84" s="27"/>
      <c r="F84" s="23" t="str">
        <f>IF(E15="","",E15)</f>
        <v xml:space="preserve"> </v>
      </c>
      <c r="G84" s="27"/>
      <c r="H84" s="27"/>
      <c r="I84" s="27"/>
      <c r="J84" s="27"/>
      <c r="K84" s="22" t="s">
        <v>32</v>
      </c>
      <c r="L84" s="27"/>
      <c r="M84" s="402" t="str">
        <f>E21</f>
        <v xml:space="preserve"> </v>
      </c>
      <c r="N84" s="402"/>
      <c r="O84" s="402"/>
      <c r="P84" s="402"/>
      <c r="Q84" s="402"/>
      <c r="R84" s="28"/>
    </row>
    <row r="85" spans="2:18" s="29" customFormat="1" ht="10.35" customHeight="1">
      <c r="B85" s="26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8"/>
    </row>
    <row r="86" spans="2:18" s="29" customFormat="1" ht="29.25" customHeight="1">
      <c r="B86" s="26"/>
      <c r="C86" s="440" t="s">
        <v>111</v>
      </c>
      <c r="D86" s="441"/>
      <c r="E86" s="441"/>
      <c r="F86" s="441"/>
      <c r="G86" s="441"/>
      <c r="H86" s="99"/>
      <c r="I86" s="99"/>
      <c r="J86" s="99"/>
      <c r="K86" s="99"/>
      <c r="L86" s="99"/>
      <c r="M86" s="99"/>
      <c r="N86" s="440" t="s">
        <v>112</v>
      </c>
      <c r="O86" s="441"/>
      <c r="P86" s="441"/>
      <c r="Q86" s="441"/>
      <c r="R86" s="28"/>
    </row>
    <row r="87" spans="2:18" s="29" customFormat="1" ht="10.35" customHeight="1">
      <c r="B87" s="26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8"/>
    </row>
    <row r="88" spans="2:47" s="29" customFormat="1" ht="29.25" customHeight="1">
      <c r="B88" s="26"/>
      <c r="C88" s="107" t="s">
        <v>113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368">
        <f>N116</f>
        <v>0</v>
      </c>
      <c r="O88" s="438"/>
      <c r="P88" s="438"/>
      <c r="Q88" s="438"/>
      <c r="R88" s="28"/>
      <c r="AU88" s="12" t="s">
        <v>114</v>
      </c>
    </row>
    <row r="89" spans="2:18" s="112" customFormat="1" ht="24.9" customHeight="1">
      <c r="B89" s="108"/>
      <c r="C89" s="109"/>
      <c r="D89" s="110" t="s">
        <v>115</v>
      </c>
      <c r="E89" s="109"/>
      <c r="F89" s="109"/>
      <c r="G89" s="109"/>
      <c r="H89" s="109"/>
      <c r="I89" s="109"/>
      <c r="J89" s="109"/>
      <c r="K89" s="109"/>
      <c r="L89" s="109"/>
      <c r="M89" s="109"/>
      <c r="N89" s="412">
        <f>N117</f>
        <v>0</v>
      </c>
      <c r="O89" s="435"/>
      <c r="P89" s="435"/>
      <c r="Q89" s="435"/>
      <c r="R89" s="111"/>
    </row>
    <row r="90" spans="2:18" s="117" customFormat="1" ht="19.95" customHeight="1">
      <c r="B90" s="113"/>
      <c r="C90" s="114"/>
      <c r="D90" s="115" t="s">
        <v>116</v>
      </c>
      <c r="E90" s="114"/>
      <c r="F90" s="114"/>
      <c r="G90" s="114"/>
      <c r="H90" s="114"/>
      <c r="I90" s="114"/>
      <c r="J90" s="114"/>
      <c r="K90" s="114"/>
      <c r="L90" s="114"/>
      <c r="M90" s="114"/>
      <c r="N90" s="436">
        <f>N118</f>
        <v>0</v>
      </c>
      <c r="O90" s="437"/>
      <c r="P90" s="437"/>
      <c r="Q90" s="437"/>
      <c r="R90" s="116"/>
    </row>
    <row r="91" spans="2:18" s="117" customFormat="1" ht="19.95" customHeight="1">
      <c r="B91" s="113"/>
      <c r="C91" s="114"/>
      <c r="D91" s="115" t="s">
        <v>117</v>
      </c>
      <c r="E91" s="114"/>
      <c r="F91" s="114"/>
      <c r="G91" s="114"/>
      <c r="H91" s="114"/>
      <c r="I91" s="114"/>
      <c r="J91" s="114"/>
      <c r="K91" s="114"/>
      <c r="L91" s="114"/>
      <c r="M91" s="114"/>
      <c r="N91" s="436">
        <f>N166</f>
        <v>0</v>
      </c>
      <c r="O91" s="437"/>
      <c r="P91" s="437"/>
      <c r="Q91" s="437"/>
      <c r="R91" s="116"/>
    </row>
    <row r="92" spans="2:18" s="117" customFormat="1" ht="19.95" customHeight="1">
      <c r="B92" s="113"/>
      <c r="C92" s="114"/>
      <c r="D92" s="115" t="s">
        <v>118</v>
      </c>
      <c r="E92" s="114"/>
      <c r="F92" s="114"/>
      <c r="G92" s="114"/>
      <c r="H92" s="114"/>
      <c r="I92" s="114"/>
      <c r="J92" s="114"/>
      <c r="K92" s="114"/>
      <c r="L92" s="114"/>
      <c r="M92" s="114"/>
      <c r="N92" s="436">
        <f>N170</f>
        <v>0</v>
      </c>
      <c r="O92" s="437"/>
      <c r="P92" s="437"/>
      <c r="Q92" s="437"/>
      <c r="R92" s="116"/>
    </row>
    <row r="93" spans="2:18" s="117" customFormat="1" ht="19.95" customHeight="1">
      <c r="B93" s="113"/>
      <c r="C93" s="114"/>
      <c r="D93" s="115" t="s">
        <v>119</v>
      </c>
      <c r="E93" s="114"/>
      <c r="F93" s="114"/>
      <c r="G93" s="114"/>
      <c r="H93" s="114"/>
      <c r="I93" s="114"/>
      <c r="J93" s="114"/>
      <c r="K93" s="114"/>
      <c r="L93" s="114"/>
      <c r="M93" s="114"/>
      <c r="N93" s="436">
        <f>N179</f>
        <v>0</v>
      </c>
      <c r="O93" s="437"/>
      <c r="P93" s="437"/>
      <c r="Q93" s="437"/>
      <c r="R93" s="116"/>
    </row>
    <row r="94" spans="2:18" s="117" customFormat="1" ht="19.95" customHeight="1">
      <c r="B94" s="113"/>
      <c r="C94" s="114"/>
      <c r="D94" s="115" t="s">
        <v>120</v>
      </c>
      <c r="E94" s="114"/>
      <c r="F94" s="114"/>
      <c r="G94" s="114"/>
      <c r="H94" s="114"/>
      <c r="I94" s="114"/>
      <c r="J94" s="114"/>
      <c r="K94" s="114"/>
      <c r="L94" s="114"/>
      <c r="M94" s="114"/>
      <c r="N94" s="436">
        <f>N191</f>
        <v>0</v>
      </c>
      <c r="O94" s="437"/>
      <c r="P94" s="437"/>
      <c r="Q94" s="437"/>
      <c r="R94" s="116"/>
    </row>
    <row r="95" spans="2:18" s="117" customFormat="1" ht="19.95" customHeight="1">
      <c r="B95" s="113"/>
      <c r="C95" s="114"/>
      <c r="D95" s="115" t="s">
        <v>121</v>
      </c>
      <c r="E95" s="114"/>
      <c r="F95" s="114"/>
      <c r="G95" s="114"/>
      <c r="H95" s="114"/>
      <c r="I95" s="114"/>
      <c r="J95" s="114"/>
      <c r="K95" s="114"/>
      <c r="L95" s="114"/>
      <c r="M95" s="114"/>
      <c r="N95" s="436">
        <f>N196</f>
        <v>0</v>
      </c>
      <c r="O95" s="437"/>
      <c r="P95" s="437"/>
      <c r="Q95" s="437"/>
      <c r="R95" s="116"/>
    </row>
    <row r="96" spans="2:18" s="29" customFormat="1" ht="21.75" customHeight="1">
      <c r="B96" s="2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8"/>
    </row>
    <row r="97" spans="2:21" s="29" customFormat="1" ht="29.25" customHeight="1">
      <c r="B97" s="26"/>
      <c r="C97" s="107" t="s">
        <v>122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438">
        <v>0</v>
      </c>
      <c r="O97" s="439"/>
      <c r="P97" s="439"/>
      <c r="Q97" s="439"/>
      <c r="R97" s="28"/>
      <c r="T97" s="118"/>
      <c r="U97" s="119" t="s">
        <v>37</v>
      </c>
    </row>
    <row r="98" spans="2:18" s="29" customFormat="1" ht="18" customHeight="1">
      <c r="B98" s="2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8"/>
    </row>
    <row r="99" spans="2:18" s="29" customFormat="1" ht="29.25" customHeight="1">
      <c r="B99" s="26"/>
      <c r="C99" s="98" t="s">
        <v>98</v>
      </c>
      <c r="D99" s="99"/>
      <c r="E99" s="99"/>
      <c r="F99" s="99"/>
      <c r="G99" s="99"/>
      <c r="H99" s="99"/>
      <c r="I99" s="99"/>
      <c r="J99" s="99"/>
      <c r="K99" s="99"/>
      <c r="L99" s="369">
        <f>ROUND(SUM(N88+N97),2)</f>
        <v>0</v>
      </c>
      <c r="M99" s="369"/>
      <c r="N99" s="369"/>
      <c r="O99" s="369"/>
      <c r="P99" s="369"/>
      <c r="Q99" s="369"/>
      <c r="R99" s="28"/>
    </row>
    <row r="100" spans="2:18" s="29" customFormat="1" ht="6.9" customHeight="1"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3"/>
    </row>
    <row r="104" spans="2:18" s="29" customFormat="1" ht="6.9" customHeight="1"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6"/>
    </row>
    <row r="105" spans="2:18" s="29" customFormat="1" ht="36.9" customHeight="1">
      <c r="B105" s="26"/>
      <c r="C105" s="393" t="s">
        <v>123</v>
      </c>
      <c r="D105" s="428"/>
      <c r="E105" s="428"/>
      <c r="F105" s="428"/>
      <c r="G105" s="428"/>
      <c r="H105" s="428"/>
      <c r="I105" s="428"/>
      <c r="J105" s="428"/>
      <c r="K105" s="428"/>
      <c r="L105" s="428"/>
      <c r="M105" s="428"/>
      <c r="N105" s="428"/>
      <c r="O105" s="428"/>
      <c r="P105" s="428"/>
      <c r="Q105" s="428"/>
      <c r="R105" s="28"/>
    </row>
    <row r="106" spans="2:18" s="29" customFormat="1" ht="6.9" customHeight="1">
      <c r="B106" s="26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8"/>
    </row>
    <row r="107" spans="2:18" s="29" customFormat="1" ht="30" customHeight="1">
      <c r="B107" s="26"/>
      <c r="C107" s="22" t="s">
        <v>17</v>
      </c>
      <c r="D107" s="27"/>
      <c r="E107" s="27"/>
      <c r="F107" s="429" t="str">
        <f>F6</f>
        <v>Revitalizace terapeutické zahrady DD ONŠOV - ETAPA I</v>
      </c>
      <c r="G107" s="430"/>
      <c r="H107" s="430"/>
      <c r="I107" s="430"/>
      <c r="J107" s="430"/>
      <c r="K107" s="430"/>
      <c r="L107" s="430"/>
      <c r="M107" s="430"/>
      <c r="N107" s="430"/>
      <c r="O107" s="430"/>
      <c r="P107" s="430"/>
      <c r="Q107" s="27"/>
      <c r="R107" s="28"/>
    </row>
    <row r="108" spans="2:18" s="29" customFormat="1" ht="36.9" customHeight="1">
      <c r="B108" s="26"/>
      <c r="C108" s="62" t="s">
        <v>106</v>
      </c>
      <c r="D108" s="27"/>
      <c r="E108" s="27"/>
      <c r="F108" s="395" t="str">
        <f>F7</f>
        <v>SO 01 - CHODNÍKY (DLÁŽDĚNÉ) A ZPEVNĚNÉ PLOCHY</v>
      </c>
      <c r="G108" s="428"/>
      <c r="H108" s="428"/>
      <c r="I108" s="428"/>
      <c r="J108" s="428"/>
      <c r="K108" s="428"/>
      <c r="L108" s="428"/>
      <c r="M108" s="428"/>
      <c r="N108" s="428"/>
      <c r="O108" s="428"/>
      <c r="P108" s="428"/>
      <c r="Q108" s="27"/>
      <c r="R108" s="28"/>
    </row>
    <row r="109" spans="2:18" s="29" customFormat="1" ht="6.9" customHeight="1">
      <c r="B109" s="26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8"/>
    </row>
    <row r="110" spans="2:18" s="29" customFormat="1" ht="18" customHeight="1">
      <c r="B110" s="26"/>
      <c r="C110" s="22" t="s">
        <v>21</v>
      </c>
      <c r="D110" s="27"/>
      <c r="E110" s="27"/>
      <c r="F110" s="23" t="str">
        <f>F9</f>
        <v>pozemek č. 157,158,st.1 a st.2, k.ú Onšov</v>
      </c>
      <c r="G110" s="27"/>
      <c r="H110" s="27"/>
      <c r="I110" s="27"/>
      <c r="J110" s="27"/>
      <c r="K110" s="22" t="s">
        <v>23</v>
      </c>
      <c r="L110" s="27"/>
      <c r="M110" s="431">
        <f>IF(O9="","",O9)</f>
        <v>43179</v>
      </c>
      <c r="N110" s="431"/>
      <c r="O110" s="431"/>
      <c r="P110" s="431"/>
      <c r="Q110" s="27"/>
      <c r="R110" s="28"/>
    </row>
    <row r="111" spans="2:18" s="29" customFormat="1" ht="6.9" customHeight="1">
      <c r="B111" s="26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8"/>
    </row>
    <row r="112" spans="2:18" s="29" customFormat="1" ht="13.2">
      <c r="B112" s="26"/>
      <c r="C112" s="22" t="s">
        <v>24</v>
      </c>
      <c r="D112" s="27"/>
      <c r="E112" s="27"/>
      <c r="F112" s="23" t="str">
        <f>E12</f>
        <v>DD Onšov, p.o.</v>
      </c>
      <c r="G112" s="27"/>
      <c r="H112" s="27"/>
      <c r="I112" s="27"/>
      <c r="J112" s="27"/>
      <c r="K112" s="22" t="s">
        <v>30</v>
      </c>
      <c r="L112" s="27"/>
      <c r="M112" s="402" t="str">
        <f>E18</f>
        <v xml:space="preserve"> </v>
      </c>
      <c r="N112" s="402"/>
      <c r="O112" s="402"/>
      <c r="P112" s="402"/>
      <c r="Q112" s="402"/>
      <c r="R112" s="28"/>
    </row>
    <row r="113" spans="2:18" s="29" customFormat="1" ht="14.4" customHeight="1">
      <c r="B113" s="26"/>
      <c r="C113" s="22" t="s">
        <v>28</v>
      </c>
      <c r="D113" s="27"/>
      <c r="E113" s="27"/>
      <c r="F113" s="23" t="str">
        <f>IF(E15="","",E15)</f>
        <v xml:space="preserve"> </v>
      </c>
      <c r="G113" s="27"/>
      <c r="H113" s="27"/>
      <c r="I113" s="27"/>
      <c r="J113" s="27"/>
      <c r="K113" s="22" t="s">
        <v>32</v>
      </c>
      <c r="L113" s="27"/>
      <c r="M113" s="402" t="str">
        <f>E21</f>
        <v xml:space="preserve"> </v>
      </c>
      <c r="N113" s="402"/>
      <c r="O113" s="402"/>
      <c r="P113" s="402"/>
      <c r="Q113" s="402"/>
      <c r="R113" s="28"/>
    </row>
    <row r="114" spans="2:18" s="29" customFormat="1" ht="10.35" customHeight="1">
      <c r="B114" s="26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8"/>
    </row>
    <row r="115" spans="2:27" s="124" customFormat="1" ht="29.25" customHeight="1">
      <c r="B115" s="120"/>
      <c r="C115" s="121" t="s">
        <v>124</v>
      </c>
      <c r="D115" s="122" t="s">
        <v>125</v>
      </c>
      <c r="E115" s="122" t="s">
        <v>55</v>
      </c>
      <c r="F115" s="432" t="s">
        <v>126</v>
      </c>
      <c r="G115" s="432"/>
      <c r="H115" s="432"/>
      <c r="I115" s="432"/>
      <c r="J115" s="122" t="s">
        <v>127</v>
      </c>
      <c r="K115" s="122" t="s">
        <v>128</v>
      </c>
      <c r="L115" s="433" t="s">
        <v>129</v>
      </c>
      <c r="M115" s="433"/>
      <c r="N115" s="432" t="s">
        <v>112</v>
      </c>
      <c r="O115" s="432"/>
      <c r="P115" s="432"/>
      <c r="Q115" s="434"/>
      <c r="R115" s="123"/>
      <c r="T115" s="70" t="s">
        <v>130</v>
      </c>
      <c r="U115" s="71" t="s">
        <v>37</v>
      </c>
      <c r="V115" s="71" t="s">
        <v>131</v>
      </c>
      <c r="W115" s="71" t="s">
        <v>132</v>
      </c>
      <c r="X115" s="71" t="s">
        <v>133</v>
      </c>
      <c r="Y115" s="71" t="s">
        <v>134</v>
      </c>
      <c r="Z115" s="71" t="s">
        <v>135</v>
      </c>
      <c r="AA115" s="72" t="s">
        <v>136</v>
      </c>
    </row>
    <row r="116" spans="2:63" s="29" customFormat="1" ht="29.25" customHeight="1">
      <c r="B116" s="26"/>
      <c r="C116" s="74" t="s">
        <v>108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409">
        <f>BK116</f>
        <v>0</v>
      </c>
      <c r="O116" s="410"/>
      <c r="P116" s="410"/>
      <c r="Q116" s="410"/>
      <c r="R116" s="28"/>
      <c r="T116" s="73"/>
      <c r="U116" s="43"/>
      <c r="V116" s="43"/>
      <c r="W116" s="125">
        <f>W117</f>
        <v>1717.7770729999997</v>
      </c>
      <c r="X116" s="43"/>
      <c r="Y116" s="125">
        <f>Y117</f>
        <v>488.46456309999996</v>
      </c>
      <c r="Z116" s="43"/>
      <c r="AA116" s="126">
        <f>AA117</f>
        <v>37.322500000000005</v>
      </c>
      <c r="AT116" s="12" t="s">
        <v>72</v>
      </c>
      <c r="AU116" s="12" t="s">
        <v>114</v>
      </c>
      <c r="BK116" s="127">
        <f>BK117</f>
        <v>0</v>
      </c>
    </row>
    <row r="117" spans="2:63" s="132" customFormat="1" ht="37.35" customHeight="1">
      <c r="B117" s="128"/>
      <c r="C117" s="129"/>
      <c r="D117" s="130" t="s">
        <v>115</v>
      </c>
      <c r="E117" s="130"/>
      <c r="F117" s="130"/>
      <c r="G117" s="130"/>
      <c r="H117" s="130"/>
      <c r="I117" s="130"/>
      <c r="J117" s="130"/>
      <c r="K117" s="130"/>
      <c r="L117" s="130"/>
      <c r="M117" s="130"/>
      <c r="N117" s="411">
        <f>BK117</f>
        <v>0</v>
      </c>
      <c r="O117" s="412"/>
      <c r="P117" s="412"/>
      <c r="Q117" s="412"/>
      <c r="R117" s="131"/>
      <c r="T117" s="133"/>
      <c r="U117" s="129"/>
      <c r="V117" s="129"/>
      <c r="W117" s="134">
        <f>W118+W166+W170+W179+W191+W196</f>
        <v>1717.7770729999997</v>
      </c>
      <c r="X117" s="129"/>
      <c r="Y117" s="134">
        <f>Y118+Y166+Y170+Y179+Y191+Y196</f>
        <v>488.46456309999996</v>
      </c>
      <c r="Z117" s="129"/>
      <c r="AA117" s="135">
        <f>AA118+AA166+AA170+AA179+AA191+AA196</f>
        <v>37.322500000000005</v>
      </c>
      <c r="AR117" s="136" t="s">
        <v>81</v>
      </c>
      <c r="AT117" s="137" t="s">
        <v>72</v>
      </c>
      <c r="AU117" s="137" t="s">
        <v>73</v>
      </c>
      <c r="AY117" s="136" t="s">
        <v>137</v>
      </c>
      <c r="BK117" s="138">
        <f>BK118+BK166+BK170+BK179+BK191+BK196</f>
        <v>0</v>
      </c>
    </row>
    <row r="118" spans="2:63" s="132" customFormat="1" ht="19.95" customHeight="1">
      <c r="B118" s="128"/>
      <c r="C118" s="129"/>
      <c r="D118" s="139" t="s">
        <v>116</v>
      </c>
      <c r="E118" s="139"/>
      <c r="F118" s="139"/>
      <c r="G118" s="139"/>
      <c r="H118" s="139"/>
      <c r="I118" s="139"/>
      <c r="J118" s="139"/>
      <c r="K118" s="139"/>
      <c r="L118" s="139"/>
      <c r="M118" s="139"/>
      <c r="N118" s="413">
        <f>BK118</f>
        <v>0</v>
      </c>
      <c r="O118" s="414"/>
      <c r="P118" s="414"/>
      <c r="Q118" s="414"/>
      <c r="R118" s="131"/>
      <c r="T118" s="133"/>
      <c r="U118" s="129"/>
      <c r="V118" s="129"/>
      <c r="W118" s="134">
        <f>SUM(W119:W165)</f>
        <v>1139.982378</v>
      </c>
      <c r="X118" s="129"/>
      <c r="Y118" s="134">
        <f>SUM(Y119:Y165)</f>
        <v>12.552084999999998</v>
      </c>
      <c r="Z118" s="129"/>
      <c r="AA118" s="135">
        <f>SUM(AA119:AA165)</f>
        <v>37.322500000000005</v>
      </c>
      <c r="AR118" s="136" t="s">
        <v>81</v>
      </c>
      <c r="AT118" s="137" t="s">
        <v>72</v>
      </c>
      <c r="AU118" s="137" t="s">
        <v>81</v>
      </c>
      <c r="AY118" s="136" t="s">
        <v>137</v>
      </c>
      <c r="BK118" s="138">
        <f>SUM(BK119:BK165)</f>
        <v>0</v>
      </c>
    </row>
    <row r="119" spans="2:65" s="29" customFormat="1" ht="31.5" customHeight="1">
      <c r="B119" s="26"/>
      <c r="C119" s="140" t="s">
        <v>81</v>
      </c>
      <c r="D119" s="140" t="s">
        <v>138</v>
      </c>
      <c r="E119" s="141" t="s">
        <v>139</v>
      </c>
      <c r="F119" s="406" t="s">
        <v>140</v>
      </c>
      <c r="G119" s="406"/>
      <c r="H119" s="406"/>
      <c r="I119" s="406"/>
      <c r="J119" s="142" t="s">
        <v>141</v>
      </c>
      <c r="K119" s="143">
        <v>80.2</v>
      </c>
      <c r="L119" s="407"/>
      <c r="M119" s="407"/>
      <c r="N119" s="408">
        <f>ROUND(L119*K119,2)</f>
        <v>0</v>
      </c>
      <c r="O119" s="408"/>
      <c r="P119" s="408"/>
      <c r="Q119" s="408"/>
      <c r="R119" s="28"/>
      <c r="T119" s="144" t="s">
        <v>5</v>
      </c>
      <c r="U119" s="35" t="s">
        <v>38</v>
      </c>
      <c r="V119" s="145">
        <v>0.23</v>
      </c>
      <c r="W119" s="145">
        <f>V119*K119</f>
        <v>18.446</v>
      </c>
      <c r="X119" s="145">
        <v>0</v>
      </c>
      <c r="Y119" s="145">
        <f>X119*K119</f>
        <v>0</v>
      </c>
      <c r="Z119" s="145">
        <v>0</v>
      </c>
      <c r="AA119" s="146">
        <f>Z119*K119</f>
        <v>0</v>
      </c>
      <c r="AR119" s="12" t="s">
        <v>142</v>
      </c>
      <c r="AT119" s="12" t="s">
        <v>138</v>
      </c>
      <c r="AU119" s="12" t="s">
        <v>104</v>
      </c>
      <c r="AY119" s="12" t="s">
        <v>137</v>
      </c>
      <c r="BE119" s="147">
        <f>IF(U119="základní",N119,0)</f>
        <v>0</v>
      </c>
      <c r="BF119" s="147">
        <f>IF(U119="snížená",N119,0)</f>
        <v>0</v>
      </c>
      <c r="BG119" s="147">
        <f>IF(U119="zákl. přenesená",N119,0)</f>
        <v>0</v>
      </c>
      <c r="BH119" s="147">
        <f>IF(U119="sníž. přenesená",N119,0)</f>
        <v>0</v>
      </c>
      <c r="BI119" s="147">
        <f>IF(U119="nulová",N119,0)</f>
        <v>0</v>
      </c>
      <c r="BJ119" s="12" t="s">
        <v>81</v>
      </c>
      <c r="BK119" s="147">
        <f>ROUND(L119*K119,2)</f>
        <v>0</v>
      </c>
      <c r="BL119" s="12" t="s">
        <v>142</v>
      </c>
      <c r="BM119" s="12" t="s">
        <v>143</v>
      </c>
    </row>
    <row r="120" spans="2:51" s="153" customFormat="1" ht="14.4" customHeight="1">
      <c r="B120" s="148"/>
      <c r="C120" s="149"/>
      <c r="D120" s="149"/>
      <c r="E120" s="150" t="s">
        <v>5</v>
      </c>
      <c r="F120" s="417" t="s">
        <v>144</v>
      </c>
      <c r="G120" s="418"/>
      <c r="H120" s="418"/>
      <c r="I120" s="418"/>
      <c r="J120" s="149"/>
      <c r="K120" s="151">
        <v>80.2</v>
      </c>
      <c r="L120" s="182"/>
      <c r="M120" s="182"/>
      <c r="N120" s="149"/>
      <c r="O120" s="149"/>
      <c r="P120" s="149"/>
      <c r="Q120" s="149"/>
      <c r="R120" s="152"/>
      <c r="T120" s="154"/>
      <c r="U120" s="149"/>
      <c r="V120" s="149"/>
      <c r="W120" s="149"/>
      <c r="X120" s="149"/>
      <c r="Y120" s="149"/>
      <c r="Z120" s="149"/>
      <c r="AA120" s="155"/>
      <c r="AT120" s="156" t="s">
        <v>145</v>
      </c>
      <c r="AU120" s="156" t="s">
        <v>104</v>
      </c>
      <c r="AV120" s="153" t="s">
        <v>104</v>
      </c>
      <c r="AW120" s="153" t="s">
        <v>31</v>
      </c>
      <c r="AX120" s="153" t="s">
        <v>73</v>
      </c>
      <c r="AY120" s="156" t="s">
        <v>137</v>
      </c>
    </row>
    <row r="121" spans="2:51" s="162" customFormat="1" ht="14.4" customHeight="1">
      <c r="B121" s="157"/>
      <c r="C121" s="158"/>
      <c r="D121" s="158"/>
      <c r="E121" s="159" t="s">
        <v>5</v>
      </c>
      <c r="F121" s="419" t="s">
        <v>146</v>
      </c>
      <c r="G121" s="420"/>
      <c r="H121" s="420"/>
      <c r="I121" s="420"/>
      <c r="J121" s="158"/>
      <c r="K121" s="160">
        <v>80.2</v>
      </c>
      <c r="L121" s="183"/>
      <c r="M121" s="183"/>
      <c r="N121" s="158"/>
      <c r="O121" s="158"/>
      <c r="P121" s="158"/>
      <c r="Q121" s="158"/>
      <c r="R121" s="161"/>
      <c r="T121" s="163"/>
      <c r="U121" s="158"/>
      <c r="V121" s="158"/>
      <c r="W121" s="158"/>
      <c r="X121" s="158"/>
      <c r="Y121" s="158"/>
      <c r="Z121" s="158"/>
      <c r="AA121" s="164"/>
      <c r="AT121" s="165" t="s">
        <v>145</v>
      </c>
      <c r="AU121" s="165" t="s">
        <v>104</v>
      </c>
      <c r="AV121" s="162" t="s">
        <v>142</v>
      </c>
      <c r="AW121" s="162" t="s">
        <v>31</v>
      </c>
      <c r="AX121" s="162" t="s">
        <v>81</v>
      </c>
      <c r="AY121" s="165" t="s">
        <v>137</v>
      </c>
    </row>
    <row r="122" spans="2:65" s="29" customFormat="1" ht="31.5" customHeight="1">
      <c r="B122" s="26"/>
      <c r="C122" s="140" t="s">
        <v>147</v>
      </c>
      <c r="D122" s="140" t="s">
        <v>138</v>
      </c>
      <c r="E122" s="141" t="s">
        <v>148</v>
      </c>
      <c r="F122" s="406" t="s">
        <v>149</v>
      </c>
      <c r="G122" s="406"/>
      <c r="H122" s="406"/>
      <c r="I122" s="406"/>
      <c r="J122" s="142" t="s">
        <v>150</v>
      </c>
      <c r="K122" s="143">
        <v>13.465</v>
      </c>
      <c r="L122" s="407"/>
      <c r="M122" s="407"/>
      <c r="N122" s="408">
        <f>ROUND(L122*K122,2)</f>
        <v>0</v>
      </c>
      <c r="O122" s="408"/>
      <c r="P122" s="408"/>
      <c r="Q122" s="408"/>
      <c r="R122" s="28"/>
      <c r="T122" s="144" t="s">
        <v>5</v>
      </c>
      <c r="U122" s="35" t="s">
        <v>38</v>
      </c>
      <c r="V122" s="145">
        <v>0.51</v>
      </c>
      <c r="W122" s="145">
        <f>V122*K122</f>
        <v>6.86715</v>
      </c>
      <c r="X122" s="145">
        <v>0</v>
      </c>
      <c r="Y122" s="145">
        <f>X122*K122</f>
        <v>0</v>
      </c>
      <c r="Z122" s="145">
        <v>1.3</v>
      </c>
      <c r="AA122" s="146">
        <f>Z122*K122</f>
        <v>17.5045</v>
      </c>
      <c r="AR122" s="12" t="s">
        <v>142</v>
      </c>
      <c r="AT122" s="12" t="s">
        <v>138</v>
      </c>
      <c r="AU122" s="12" t="s">
        <v>104</v>
      </c>
      <c r="AY122" s="12" t="s">
        <v>137</v>
      </c>
      <c r="BE122" s="147">
        <f>IF(U122="základní",N122,0)</f>
        <v>0</v>
      </c>
      <c r="BF122" s="147">
        <f>IF(U122="snížená",N122,0)</f>
        <v>0</v>
      </c>
      <c r="BG122" s="147">
        <f>IF(U122="zákl. přenesená",N122,0)</f>
        <v>0</v>
      </c>
      <c r="BH122" s="147">
        <f>IF(U122="sníž. přenesená",N122,0)</f>
        <v>0</v>
      </c>
      <c r="BI122" s="147">
        <f>IF(U122="nulová",N122,0)</f>
        <v>0</v>
      </c>
      <c r="BJ122" s="12" t="s">
        <v>81</v>
      </c>
      <c r="BK122" s="147">
        <f>ROUND(L122*K122,2)</f>
        <v>0</v>
      </c>
      <c r="BL122" s="12" t="s">
        <v>142</v>
      </c>
      <c r="BM122" s="12" t="s">
        <v>151</v>
      </c>
    </row>
    <row r="123" spans="2:51" s="153" customFormat="1" ht="14.4" customHeight="1">
      <c r="B123" s="148"/>
      <c r="C123" s="149"/>
      <c r="D123" s="149"/>
      <c r="E123" s="150" t="s">
        <v>5</v>
      </c>
      <c r="F123" s="417" t="s">
        <v>152</v>
      </c>
      <c r="G123" s="418"/>
      <c r="H123" s="418"/>
      <c r="I123" s="418"/>
      <c r="J123" s="149"/>
      <c r="K123" s="151">
        <v>2.11</v>
      </c>
      <c r="L123" s="182"/>
      <c r="M123" s="182"/>
      <c r="N123" s="149"/>
      <c r="O123" s="149"/>
      <c r="P123" s="149"/>
      <c r="Q123" s="149"/>
      <c r="R123" s="152"/>
      <c r="T123" s="154"/>
      <c r="U123" s="149"/>
      <c r="V123" s="149"/>
      <c r="W123" s="149"/>
      <c r="X123" s="149"/>
      <c r="Y123" s="149"/>
      <c r="Z123" s="149"/>
      <c r="AA123" s="155"/>
      <c r="AT123" s="156" t="s">
        <v>145</v>
      </c>
      <c r="AU123" s="156" t="s">
        <v>104</v>
      </c>
      <c r="AV123" s="153" t="s">
        <v>104</v>
      </c>
      <c r="AW123" s="153" t="s">
        <v>31</v>
      </c>
      <c r="AX123" s="153" t="s">
        <v>73</v>
      </c>
      <c r="AY123" s="156" t="s">
        <v>137</v>
      </c>
    </row>
    <row r="124" spans="2:51" s="153" customFormat="1" ht="14.4" customHeight="1">
      <c r="B124" s="148"/>
      <c r="C124" s="149"/>
      <c r="D124" s="149"/>
      <c r="E124" s="150" t="s">
        <v>5</v>
      </c>
      <c r="F124" s="424" t="s">
        <v>153</v>
      </c>
      <c r="G124" s="425"/>
      <c r="H124" s="425"/>
      <c r="I124" s="425"/>
      <c r="J124" s="149"/>
      <c r="K124" s="151">
        <v>9.03</v>
      </c>
      <c r="L124" s="182"/>
      <c r="M124" s="182"/>
      <c r="N124" s="149"/>
      <c r="O124" s="149"/>
      <c r="P124" s="149"/>
      <c r="Q124" s="149"/>
      <c r="R124" s="152"/>
      <c r="T124" s="154"/>
      <c r="U124" s="149"/>
      <c r="V124" s="149"/>
      <c r="W124" s="149"/>
      <c r="X124" s="149"/>
      <c r="Y124" s="149"/>
      <c r="Z124" s="149"/>
      <c r="AA124" s="155"/>
      <c r="AT124" s="156" t="s">
        <v>145</v>
      </c>
      <c r="AU124" s="156" t="s">
        <v>104</v>
      </c>
      <c r="AV124" s="153" t="s">
        <v>104</v>
      </c>
      <c r="AW124" s="153" t="s">
        <v>31</v>
      </c>
      <c r="AX124" s="153" t="s">
        <v>73</v>
      </c>
      <c r="AY124" s="156" t="s">
        <v>137</v>
      </c>
    </row>
    <row r="125" spans="2:51" s="153" customFormat="1" ht="14.4" customHeight="1">
      <c r="B125" s="148"/>
      <c r="C125" s="149"/>
      <c r="D125" s="149"/>
      <c r="E125" s="150" t="s">
        <v>5</v>
      </c>
      <c r="F125" s="424" t="s">
        <v>154</v>
      </c>
      <c r="G125" s="425"/>
      <c r="H125" s="425"/>
      <c r="I125" s="425"/>
      <c r="J125" s="149"/>
      <c r="K125" s="151">
        <v>2.325</v>
      </c>
      <c r="L125" s="182"/>
      <c r="M125" s="182"/>
      <c r="N125" s="149"/>
      <c r="O125" s="149"/>
      <c r="P125" s="149"/>
      <c r="Q125" s="149"/>
      <c r="R125" s="152"/>
      <c r="T125" s="154"/>
      <c r="U125" s="149"/>
      <c r="V125" s="149"/>
      <c r="W125" s="149"/>
      <c r="X125" s="149"/>
      <c r="Y125" s="149"/>
      <c r="Z125" s="149"/>
      <c r="AA125" s="155"/>
      <c r="AT125" s="156" t="s">
        <v>145</v>
      </c>
      <c r="AU125" s="156" t="s">
        <v>104</v>
      </c>
      <c r="AV125" s="153" t="s">
        <v>104</v>
      </c>
      <c r="AW125" s="153" t="s">
        <v>31</v>
      </c>
      <c r="AX125" s="153" t="s">
        <v>73</v>
      </c>
      <c r="AY125" s="156" t="s">
        <v>137</v>
      </c>
    </row>
    <row r="126" spans="2:51" s="162" customFormat="1" ht="14.4" customHeight="1">
      <c r="B126" s="157"/>
      <c r="C126" s="158"/>
      <c r="D126" s="158"/>
      <c r="E126" s="159" t="s">
        <v>5</v>
      </c>
      <c r="F126" s="419" t="s">
        <v>146</v>
      </c>
      <c r="G126" s="420"/>
      <c r="H126" s="420"/>
      <c r="I126" s="420"/>
      <c r="J126" s="158"/>
      <c r="K126" s="160">
        <v>13.465</v>
      </c>
      <c r="L126" s="183"/>
      <c r="M126" s="183"/>
      <c r="N126" s="158"/>
      <c r="O126" s="158"/>
      <c r="P126" s="158"/>
      <c r="Q126" s="158"/>
      <c r="R126" s="161"/>
      <c r="T126" s="163"/>
      <c r="U126" s="158"/>
      <c r="V126" s="158"/>
      <c r="W126" s="158"/>
      <c r="X126" s="158"/>
      <c r="Y126" s="158"/>
      <c r="Z126" s="158"/>
      <c r="AA126" s="164"/>
      <c r="AT126" s="165" t="s">
        <v>145</v>
      </c>
      <c r="AU126" s="165" t="s">
        <v>104</v>
      </c>
      <c r="AV126" s="162" t="s">
        <v>142</v>
      </c>
      <c r="AW126" s="162" t="s">
        <v>31</v>
      </c>
      <c r="AX126" s="162" t="s">
        <v>81</v>
      </c>
      <c r="AY126" s="165" t="s">
        <v>137</v>
      </c>
    </row>
    <row r="127" spans="2:65" s="29" customFormat="1" ht="22.5" customHeight="1">
      <c r="B127" s="26"/>
      <c r="C127" s="140" t="s">
        <v>142</v>
      </c>
      <c r="D127" s="140" t="s">
        <v>138</v>
      </c>
      <c r="E127" s="141" t="s">
        <v>155</v>
      </c>
      <c r="F127" s="406" t="s">
        <v>156</v>
      </c>
      <c r="G127" s="406"/>
      <c r="H127" s="406"/>
      <c r="I127" s="406"/>
      <c r="J127" s="142" t="s">
        <v>157</v>
      </c>
      <c r="K127" s="143">
        <v>495.45</v>
      </c>
      <c r="L127" s="407"/>
      <c r="M127" s="407"/>
      <c r="N127" s="408">
        <f>ROUND(L127*K127,2)</f>
        <v>0</v>
      </c>
      <c r="O127" s="408"/>
      <c r="P127" s="408"/>
      <c r="Q127" s="408"/>
      <c r="R127" s="28"/>
      <c r="T127" s="144" t="s">
        <v>5</v>
      </c>
      <c r="U127" s="35" t="s">
        <v>38</v>
      </c>
      <c r="V127" s="145">
        <v>0.095</v>
      </c>
      <c r="W127" s="145">
        <f>V127*K127</f>
        <v>47.06775</v>
      </c>
      <c r="X127" s="145">
        <v>0</v>
      </c>
      <c r="Y127" s="145">
        <f>X127*K127</f>
        <v>0</v>
      </c>
      <c r="Z127" s="145">
        <v>0.04</v>
      </c>
      <c r="AA127" s="146">
        <f>Z127*K127</f>
        <v>19.818</v>
      </c>
      <c r="AR127" s="12" t="s">
        <v>142</v>
      </c>
      <c r="AT127" s="12" t="s">
        <v>138</v>
      </c>
      <c r="AU127" s="12" t="s">
        <v>104</v>
      </c>
      <c r="AY127" s="12" t="s">
        <v>137</v>
      </c>
      <c r="BE127" s="147">
        <f>IF(U127="základní",N127,0)</f>
        <v>0</v>
      </c>
      <c r="BF127" s="147">
        <f>IF(U127="snížená",N127,0)</f>
        <v>0</v>
      </c>
      <c r="BG127" s="147">
        <f>IF(U127="zákl. přenesená",N127,0)</f>
        <v>0</v>
      </c>
      <c r="BH127" s="147">
        <f>IF(U127="sníž. přenesená",N127,0)</f>
        <v>0</v>
      </c>
      <c r="BI127" s="147">
        <f>IF(U127="nulová",N127,0)</f>
        <v>0</v>
      </c>
      <c r="BJ127" s="12" t="s">
        <v>81</v>
      </c>
      <c r="BK127" s="147">
        <f>ROUND(L127*K127,2)</f>
        <v>0</v>
      </c>
      <c r="BL127" s="12" t="s">
        <v>142</v>
      </c>
      <c r="BM127" s="12" t="s">
        <v>158</v>
      </c>
    </row>
    <row r="128" spans="2:51" s="153" customFormat="1" ht="14.4" customHeight="1">
      <c r="B128" s="148"/>
      <c r="C128" s="149"/>
      <c r="D128" s="149"/>
      <c r="E128" s="150" t="s">
        <v>5</v>
      </c>
      <c r="F128" s="417" t="s">
        <v>159</v>
      </c>
      <c r="G128" s="418"/>
      <c r="H128" s="418"/>
      <c r="I128" s="418"/>
      <c r="J128" s="149"/>
      <c r="K128" s="151">
        <v>208.6</v>
      </c>
      <c r="L128" s="182"/>
      <c r="M128" s="182"/>
      <c r="N128" s="149"/>
      <c r="O128" s="149"/>
      <c r="P128" s="149"/>
      <c r="Q128" s="149"/>
      <c r="R128" s="152"/>
      <c r="T128" s="154"/>
      <c r="U128" s="149"/>
      <c r="V128" s="149"/>
      <c r="W128" s="149"/>
      <c r="X128" s="149"/>
      <c r="Y128" s="149"/>
      <c r="Z128" s="149"/>
      <c r="AA128" s="155"/>
      <c r="AT128" s="156" t="s">
        <v>145</v>
      </c>
      <c r="AU128" s="156" t="s">
        <v>104</v>
      </c>
      <c r="AV128" s="153" t="s">
        <v>104</v>
      </c>
      <c r="AW128" s="153" t="s">
        <v>31</v>
      </c>
      <c r="AX128" s="153" t="s">
        <v>73</v>
      </c>
      <c r="AY128" s="156" t="s">
        <v>137</v>
      </c>
    </row>
    <row r="129" spans="2:51" s="153" customFormat="1" ht="14.4" customHeight="1">
      <c r="B129" s="148"/>
      <c r="C129" s="149"/>
      <c r="D129" s="149"/>
      <c r="E129" s="150" t="s">
        <v>5</v>
      </c>
      <c r="F129" s="424" t="s">
        <v>160</v>
      </c>
      <c r="G129" s="425"/>
      <c r="H129" s="425"/>
      <c r="I129" s="425"/>
      <c r="J129" s="149"/>
      <c r="K129" s="151">
        <v>39.8</v>
      </c>
      <c r="L129" s="182"/>
      <c r="M129" s="182"/>
      <c r="N129" s="149"/>
      <c r="O129" s="149"/>
      <c r="P129" s="149"/>
      <c r="Q129" s="149"/>
      <c r="R129" s="152"/>
      <c r="T129" s="154"/>
      <c r="U129" s="149"/>
      <c r="V129" s="149"/>
      <c r="W129" s="149"/>
      <c r="X129" s="149"/>
      <c r="Y129" s="149"/>
      <c r="Z129" s="149"/>
      <c r="AA129" s="155"/>
      <c r="AT129" s="156" t="s">
        <v>145</v>
      </c>
      <c r="AU129" s="156" t="s">
        <v>104</v>
      </c>
      <c r="AV129" s="153" t="s">
        <v>104</v>
      </c>
      <c r="AW129" s="153" t="s">
        <v>31</v>
      </c>
      <c r="AX129" s="153" t="s">
        <v>73</v>
      </c>
      <c r="AY129" s="156" t="s">
        <v>137</v>
      </c>
    </row>
    <row r="130" spans="2:51" s="153" customFormat="1" ht="14.4" customHeight="1">
      <c r="B130" s="148"/>
      <c r="C130" s="149"/>
      <c r="D130" s="149"/>
      <c r="E130" s="150" t="s">
        <v>5</v>
      </c>
      <c r="F130" s="424" t="s">
        <v>161</v>
      </c>
      <c r="G130" s="425"/>
      <c r="H130" s="425"/>
      <c r="I130" s="425"/>
      <c r="J130" s="149"/>
      <c r="K130" s="151">
        <v>33.1</v>
      </c>
      <c r="L130" s="182"/>
      <c r="M130" s="182"/>
      <c r="N130" s="149"/>
      <c r="O130" s="149"/>
      <c r="P130" s="149"/>
      <c r="Q130" s="149"/>
      <c r="R130" s="152"/>
      <c r="T130" s="154"/>
      <c r="U130" s="149"/>
      <c r="V130" s="149"/>
      <c r="W130" s="149"/>
      <c r="X130" s="149"/>
      <c r="Y130" s="149"/>
      <c r="Z130" s="149"/>
      <c r="AA130" s="155"/>
      <c r="AT130" s="156" t="s">
        <v>145</v>
      </c>
      <c r="AU130" s="156" t="s">
        <v>104</v>
      </c>
      <c r="AV130" s="153" t="s">
        <v>104</v>
      </c>
      <c r="AW130" s="153" t="s">
        <v>31</v>
      </c>
      <c r="AX130" s="153" t="s">
        <v>73</v>
      </c>
      <c r="AY130" s="156" t="s">
        <v>137</v>
      </c>
    </row>
    <row r="131" spans="2:51" s="153" customFormat="1" ht="14.4" customHeight="1">
      <c r="B131" s="148"/>
      <c r="C131" s="149"/>
      <c r="D131" s="149"/>
      <c r="E131" s="150" t="s">
        <v>5</v>
      </c>
      <c r="F131" s="424" t="s">
        <v>162</v>
      </c>
      <c r="G131" s="425"/>
      <c r="H131" s="425"/>
      <c r="I131" s="425"/>
      <c r="J131" s="149"/>
      <c r="K131" s="151">
        <v>213.95</v>
      </c>
      <c r="L131" s="182"/>
      <c r="M131" s="182"/>
      <c r="N131" s="149"/>
      <c r="O131" s="149"/>
      <c r="P131" s="149"/>
      <c r="Q131" s="149"/>
      <c r="R131" s="152"/>
      <c r="T131" s="154"/>
      <c r="U131" s="149"/>
      <c r="V131" s="149"/>
      <c r="W131" s="149"/>
      <c r="X131" s="149"/>
      <c r="Y131" s="149"/>
      <c r="Z131" s="149"/>
      <c r="AA131" s="155"/>
      <c r="AT131" s="156" t="s">
        <v>145</v>
      </c>
      <c r="AU131" s="156" t="s">
        <v>104</v>
      </c>
      <c r="AV131" s="153" t="s">
        <v>104</v>
      </c>
      <c r="AW131" s="153" t="s">
        <v>31</v>
      </c>
      <c r="AX131" s="153" t="s">
        <v>73</v>
      </c>
      <c r="AY131" s="156" t="s">
        <v>137</v>
      </c>
    </row>
    <row r="132" spans="2:51" s="162" customFormat="1" ht="14.4" customHeight="1">
      <c r="B132" s="157"/>
      <c r="C132" s="158"/>
      <c r="D132" s="158"/>
      <c r="E132" s="159" t="s">
        <v>5</v>
      </c>
      <c r="F132" s="419" t="s">
        <v>146</v>
      </c>
      <c r="G132" s="420"/>
      <c r="H132" s="420"/>
      <c r="I132" s="420"/>
      <c r="J132" s="158"/>
      <c r="K132" s="160">
        <v>495.45</v>
      </c>
      <c r="L132" s="183"/>
      <c r="M132" s="183"/>
      <c r="N132" s="158"/>
      <c r="O132" s="158"/>
      <c r="P132" s="158"/>
      <c r="Q132" s="158"/>
      <c r="R132" s="161"/>
      <c r="T132" s="163"/>
      <c r="U132" s="158"/>
      <c r="V132" s="158"/>
      <c r="W132" s="158"/>
      <c r="X132" s="158"/>
      <c r="Y132" s="158"/>
      <c r="Z132" s="158"/>
      <c r="AA132" s="164"/>
      <c r="AT132" s="165" t="s">
        <v>145</v>
      </c>
      <c r="AU132" s="165" t="s">
        <v>104</v>
      </c>
      <c r="AV132" s="162" t="s">
        <v>142</v>
      </c>
      <c r="AW132" s="162" t="s">
        <v>31</v>
      </c>
      <c r="AX132" s="162" t="s">
        <v>81</v>
      </c>
      <c r="AY132" s="165" t="s">
        <v>137</v>
      </c>
    </row>
    <row r="133" spans="2:65" s="29" customFormat="1" ht="31.5" customHeight="1">
      <c r="B133" s="26"/>
      <c r="C133" s="140" t="s">
        <v>163</v>
      </c>
      <c r="D133" s="140" t="s">
        <v>138</v>
      </c>
      <c r="E133" s="141" t="s">
        <v>164</v>
      </c>
      <c r="F133" s="406" t="s">
        <v>165</v>
      </c>
      <c r="G133" s="406"/>
      <c r="H133" s="406"/>
      <c r="I133" s="406"/>
      <c r="J133" s="142" t="s">
        <v>150</v>
      </c>
      <c r="K133" s="143">
        <v>17.5</v>
      </c>
      <c r="L133" s="407"/>
      <c r="M133" s="407"/>
      <c r="N133" s="408">
        <f>ROUND(L133*K133,2)</f>
        <v>0</v>
      </c>
      <c r="O133" s="408"/>
      <c r="P133" s="408"/>
      <c r="Q133" s="408"/>
      <c r="R133" s="28"/>
      <c r="T133" s="144" t="s">
        <v>5</v>
      </c>
      <c r="U133" s="35" t="s">
        <v>38</v>
      </c>
      <c r="V133" s="145">
        <v>0.187</v>
      </c>
      <c r="W133" s="145">
        <f>V133*K133</f>
        <v>3.2725</v>
      </c>
      <c r="X133" s="145">
        <v>0</v>
      </c>
      <c r="Y133" s="145">
        <f>X133*K133</f>
        <v>0</v>
      </c>
      <c r="Z133" s="145">
        <v>0</v>
      </c>
      <c r="AA133" s="146">
        <f>Z133*K133</f>
        <v>0</v>
      </c>
      <c r="AR133" s="12" t="s">
        <v>142</v>
      </c>
      <c r="AT133" s="12" t="s">
        <v>138</v>
      </c>
      <c r="AU133" s="12" t="s">
        <v>104</v>
      </c>
      <c r="AY133" s="12" t="s">
        <v>137</v>
      </c>
      <c r="BE133" s="147">
        <f>IF(U133="základní",N133,0)</f>
        <v>0</v>
      </c>
      <c r="BF133" s="147">
        <f>IF(U133="snížená",N133,0)</f>
        <v>0</v>
      </c>
      <c r="BG133" s="147">
        <f>IF(U133="zákl. přenesená",N133,0)</f>
        <v>0</v>
      </c>
      <c r="BH133" s="147">
        <f>IF(U133="sníž. přenesená",N133,0)</f>
        <v>0</v>
      </c>
      <c r="BI133" s="147">
        <f>IF(U133="nulová",N133,0)</f>
        <v>0</v>
      </c>
      <c r="BJ133" s="12" t="s">
        <v>81</v>
      </c>
      <c r="BK133" s="147">
        <f>ROUND(L133*K133,2)</f>
        <v>0</v>
      </c>
      <c r="BL133" s="12" t="s">
        <v>142</v>
      </c>
      <c r="BM133" s="12" t="s">
        <v>166</v>
      </c>
    </row>
    <row r="134" spans="2:51" s="153" customFormat="1" ht="14.4" customHeight="1">
      <c r="B134" s="148"/>
      <c r="C134" s="149"/>
      <c r="D134" s="149"/>
      <c r="E134" s="150" t="s">
        <v>5</v>
      </c>
      <c r="F134" s="417" t="s">
        <v>167</v>
      </c>
      <c r="G134" s="418"/>
      <c r="H134" s="418"/>
      <c r="I134" s="418"/>
      <c r="J134" s="149"/>
      <c r="K134" s="151">
        <v>17.5</v>
      </c>
      <c r="L134" s="182"/>
      <c r="M134" s="182"/>
      <c r="N134" s="149"/>
      <c r="O134" s="149"/>
      <c r="P134" s="149"/>
      <c r="Q134" s="149"/>
      <c r="R134" s="152"/>
      <c r="T134" s="154"/>
      <c r="U134" s="149"/>
      <c r="V134" s="149"/>
      <c r="W134" s="149"/>
      <c r="X134" s="149"/>
      <c r="Y134" s="149"/>
      <c r="Z134" s="149"/>
      <c r="AA134" s="155"/>
      <c r="AT134" s="156" t="s">
        <v>145</v>
      </c>
      <c r="AU134" s="156" t="s">
        <v>104</v>
      </c>
      <c r="AV134" s="153" t="s">
        <v>104</v>
      </c>
      <c r="AW134" s="153" t="s">
        <v>31</v>
      </c>
      <c r="AX134" s="153" t="s">
        <v>73</v>
      </c>
      <c r="AY134" s="156" t="s">
        <v>137</v>
      </c>
    </row>
    <row r="135" spans="2:51" s="162" customFormat="1" ht="14.4" customHeight="1">
      <c r="B135" s="157"/>
      <c r="C135" s="158"/>
      <c r="D135" s="158"/>
      <c r="E135" s="159" t="s">
        <v>5</v>
      </c>
      <c r="F135" s="419" t="s">
        <v>146</v>
      </c>
      <c r="G135" s="420"/>
      <c r="H135" s="420"/>
      <c r="I135" s="420"/>
      <c r="J135" s="158"/>
      <c r="K135" s="160">
        <v>17.5</v>
      </c>
      <c r="L135" s="183"/>
      <c r="M135" s="183"/>
      <c r="N135" s="158"/>
      <c r="O135" s="158"/>
      <c r="P135" s="158"/>
      <c r="Q135" s="158"/>
      <c r="R135" s="161"/>
      <c r="T135" s="163"/>
      <c r="U135" s="158"/>
      <c r="V135" s="158"/>
      <c r="W135" s="158"/>
      <c r="X135" s="158"/>
      <c r="Y135" s="158"/>
      <c r="Z135" s="158"/>
      <c r="AA135" s="164"/>
      <c r="AT135" s="165" t="s">
        <v>145</v>
      </c>
      <c r="AU135" s="165" t="s">
        <v>104</v>
      </c>
      <c r="AV135" s="162" t="s">
        <v>142</v>
      </c>
      <c r="AW135" s="162" t="s">
        <v>31</v>
      </c>
      <c r="AX135" s="162" t="s">
        <v>81</v>
      </c>
      <c r="AY135" s="165" t="s">
        <v>137</v>
      </c>
    </row>
    <row r="136" spans="2:65" s="29" customFormat="1" ht="31.5" customHeight="1">
      <c r="B136" s="26"/>
      <c r="C136" s="140" t="s">
        <v>168</v>
      </c>
      <c r="D136" s="140" t="s">
        <v>138</v>
      </c>
      <c r="E136" s="141" t="s">
        <v>169</v>
      </c>
      <c r="F136" s="406" t="s">
        <v>170</v>
      </c>
      <c r="G136" s="406"/>
      <c r="H136" s="406"/>
      <c r="I136" s="406"/>
      <c r="J136" s="142" t="s">
        <v>150</v>
      </c>
      <c r="K136" s="143">
        <v>55.292</v>
      </c>
      <c r="L136" s="407"/>
      <c r="M136" s="407"/>
      <c r="N136" s="408">
        <f>ROUND(L136*K136,2)</f>
        <v>0</v>
      </c>
      <c r="O136" s="408"/>
      <c r="P136" s="408"/>
      <c r="Q136" s="408"/>
      <c r="R136" s="28"/>
      <c r="T136" s="144" t="s">
        <v>5</v>
      </c>
      <c r="U136" s="35" t="s">
        <v>38</v>
      </c>
      <c r="V136" s="145">
        <v>0.058</v>
      </c>
      <c r="W136" s="145">
        <f>V136*K136</f>
        <v>3.2069360000000002</v>
      </c>
      <c r="X136" s="145">
        <v>0</v>
      </c>
      <c r="Y136" s="145">
        <f>X136*K136</f>
        <v>0</v>
      </c>
      <c r="Z136" s="145">
        <v>0</v>
      </c>
      <c r="AA136" s="146">
        <f>Z136*K136</f>
        <v>0</v>
      </c>
      <c r="AR136" s="12" t="s">
        <v>142</v>
      </c>
      <c r="AT136" s="12" t="s">
        <v>138</v>
      </c>
      <c r="AU136" s="12" t="s">
        <v>104</v>
      </c>
      <c r="AY136" s="12" t="s">
        <v>137</v>
      </c>
      <c r="BE136" s="147">
        <f>IF(U136="základní",N136,0)</f>
        <v>0</v>
      </c>
      <c r="BF136" s="147">
        <f>IF(U136="snížená",N136,0)</f>
        <v>0</v>
      </c>
      <c r="BG136" s="147">
        <f>IF(U136="zákl. přenesená",N136,0)</f>
        <v>0</v>
      </c>
      <c r="BH136" s="147">
        <f>IF(U136="sníž. přenesená",N136,0)</f>
        <v>0</v>
      </c>
      <c r="BI136" s="147">
        <f>IF(U136="nulová",N136,0)</f>
        <v>0</v>
      </c>
      <c r="BJ136" s="12" t="s">
        <v>81</v>
      </c>
      <c r="BK136" s="147">
        <f>ROUND(L136*K136,2)</f>
        <v>0</v>
      </c>
      <c r="BL136" s="12" t="s">
        <v>142</v>
      </c>
      <c r="BM136" s="12" t="s">
        <v>171</v>
      </c>
    </row>
    <row r="137" spans="2:65" s="29" customFormat="1" ht="31.5" customHeight="1">
      <c r="B137" s="26"/>
      <c r="C137" s="140" t="s">
        <v>172</v>
      </c>
      <c r="D137" s="140" t="s">
        <v>138</v>
      </c>
      <c r="E137" s="141" t="s">
        <v>173</v>
      </c>
      <c r="F137" s="406" t="s">
        <v>174</v>
      </c>
      <c r="G137" s="406"/>
      <c r="H137" s="406"/>
      <c r="I137" s="406"/>
      <c r="J137" s="142" t="s">
        <v>150</v>
      </c>
      <c r="K137" s="143">
        <v>131.788</v>
      </c>
      <c r="L137" s="407"/>
      <c r="M137" s="407"/>
      <c r="N137" s="408">
        <f>ROUND(L137*K137,2)</f>
        <v>0</v>
      </c>
      <c r="O137" s="408"/>
      <c r="P137" s="408"/>
      <c r="Q137" s="408"/>
      <c r="R137" s="28"/>
      <c r="T137" s="144" t="s">
        <v>5</v>
      </c>
      <c r="U137" s="35" t="s">
        <v>38</v>
      </c>
      <c r="V137" s="145">
        <v>1.211</v>
      </c>
      <c r="W137" s="145">
        <f>V137*K137</f>
        <v>159.59526800000003</v>
      </c>
      <c r="X137" s="145">
        <v>0</v>
      </c>
      <c r="Y137" s="145">
        <f>X137*K137</f>
        <v>0</v>
      </c>
      <c r="Z137" s="145">
        <v>0</v>
      </c>
      <c r="AA137" s="146">
        <f>Z137*K137</f>
        <v>0</v>
      </c>
      <c r="AR137" s="12" t="s">
        <v>142</v>
      </c>
      <c r="AT137" s="12" t="s">
        <v>138</v>
      </c>
      <c r="AU137" s="12" t="s">
        <v>104</v>
      </c>
      <c r="AY137" s="12" t="s">
        <v>137</v>
      </c>
      <c r="BE137" s="147">
        <f>IF(U137="základní",N137,0)</f>
        <v>0</v>
      </c>
      <c r="BF137" s="147">
        <f>IF(U137="snížená",N137,0)</f>
        <v>0</v>
      </c>
      <c r="BG137" s="147">
        <f>IF(U137="zákl. přenesená",N137,0)</f>
        <v>0</v>
      </c>
      <c r="BH137" s="147">
        <f>IF(U137="sníž. přenesená",N137,0)</f>
        <v>0</v>
      </c>
      <c r="BI137" s="147">
        <f>IF(U137="nulová",N137,0)</f>
        <v>0</v>
      </c>
      <c r="BJ137" s="12" t="s">
        <v>81</v>
      </c>
      <c r="BK137" s="147">
        <f>ROUND(L137*K137,2)</f>
        <v>0</v>
      </c>
      <c r="BL137" s="12" t="s">
        <v>142</v>
      </c>
      <c r="BM137" s="12" t="s">
        <v>175</v>
      </c>
    </row>
    <row r="138" spans="2:51" s="153" customFormat="1" ht="14.4" customHeight="1">
      <c r="B138" s="148"/>
      <c r="C138" s="149"/>
      <c r="D138" s="149"/>
      <c r="E138" s="150" t="s">
        <v>5</v>
      </c>
      <c r="F138" s="417" t="s">
        <v>176</v>
      </c>
      <c r="G138" s="418"/>
      <c r="H138" s="418"/>
      <c r="I138" s="418"/>
      <c r="J138" s="149"/>
      <c r="K138" s="151">
        <v>29.322</v>
      </c>
      <c r="L138" s="182"/>
      <c r="M138" s="182"/>
      <c r="N138" s="149"/>
      <c r="O138" s="149"/>
      <c r="P138" s="149"/>
      <c r="Q138" s="149"/>
      <c r="R138" s="152"/>
      <c r="T138" s="154"/>
      <c r="U138" s="149"/>
      <c r="V138" s="149"/>
      <c r="W138" s="149"/>
      <c r="X138" s="149"/>
      <c r="Y138" s="149"/>
      <c r="Z138" s="149"/>
      <c r="AA138" s="155"/>
      <c r="AT138" s="156" t="s">
        <v>145</v>
      </c>
      <c r="AU138" s="156" t="s">
        <v>104</v>
      </c>
      <c r="AV138" s="153" t="s">
        <v>104</v>
      </c>
      <c r="AW138" s="153" t="s">
        <v>31</v>
      </c>
      <c r="AX138" s="153" t="s">
        <v>73</v>
      </c>
      <c r="AY138" s="156" t="s">
        <v>137</v>
      </c>
    </row>
    <row r="139" spans="2:51" s="153" customFormat="1" ht="14.4" customHeight="1">
      <c r="B139" s="148"/>
      <c r="C139" s="149"/>
      <c r="D139" s="149"/>
      <c r="E139" s="150" t="s">
        <v>5</v>
      </c>
      <c r="F139" s="424" t="s">
        <v>177</v>
      </c>
      <c r="G139" s="425"/>
      <c r="H139" s="425"/>
      <c r="I139" s="425"/>
      <c r="J139" s="149"/>
      <c r="K139" s="151">
        <v>102.466</v>
      </c>
      <c r="L139" s="182"/>
      <c r="M139" s="182"/>
      <c r="N139" s="149"/>
      <c r="O139" s="149"/>
      <c r="P139" s="149"/>
      <c r="Q139" s="149"/>
      <c r="R139" s="152"/>
      <c r="T139" s="154"/>
      <c r="U139" s="149"/>
      <c r="V139" s="149"/>
      <c r="W139" s="149"/>
      <c r="X139" s="149"/>
      <c r="Y139" s="149"/>
      <c r="Z139" s="149"/>
      <c r="AA139" s="155"/>
      <c r="AT139" s="156" t="s">
        <v>145</v>
      </c>
      <c r="AU139" s="156" t="s">
        <v>104</v>
      </c>
      <c r="AV139" s="153" t="s">
        <v>104</v>
      </c>
      <c r="AW139" s="153" t="s">
        <v>31</v>
      </c>
      <c r="AX139" s="153" t="s">
        <v>73</v>
      </c>
      <c r="AY139" s="156" t="s">
        <v>137</v>
      </c>
    </row>
    <row r="140" spans="2:51" s="162" customFormat="1" ht="14.4" customHeight="1">
      <c r="B140" s="157"/>
      <c r="C140" s="158"/>
      <c r="D140" s="158"/>
      <c r="E140" s="159" t="s">
        <v>5</v>
      </c>
      <c r="F140" s="419" t="s">
        <v>146</v>
      </c>
      <c r="G140" s="420"/>
      <c r="H140" s="420"/>
      <c r="I140" s="420"/>
      <c r="J140" s="158"/>
      <c r="K140" s="160">
        <v>131.788</v>
      </c>
      <c r="L140" s="183"/>
      <c r="M140" s="183"/>
      <c r="N140" s="158"/>
      <c r="O140" s="158"/>
      <c r="P140" s="158"/>
      <c r="Q140" s="158"/>
      <c r="R140" s="161"/>
      <c r="T140" s="163"/>
      <c r="U140" s="158"/>
      <c r="V140" s="158"/>
      <c r="W140" s="158"/>
      <c r="X140" s="158"/>
      <c r="Y140" s="158"/>
      <c r="Z140" s="158"/>
      <c r="AA140" s="164"/>
      <c r="AT140" s="165" t="s">
        <v>145</v>
      </c>
      <c r="AU140" s="165" t="s">
        <v>104</v>
      </c>
      <c r="AV140" s="162" t="s">
        <v>142</v>
      </c>
      <c r="AW140" s="162" t="s">
        <v>31</v>
      </c>
      <c r="AX140" s="162" t="s">
        <v>81</v>
      </c>
      <c r="AY140" s="165" t="s">
        <v>137</v>
      </c>
    </row>
    <row r="141" spans="2:65" s="29" customFormat="1" ht="31.5" customHeight="1">
      <c r="B141" s="26"/>
      <c r="C141" s="140" t="s">
        <v>178</v>
      </c>
      <c r="D141" s="140" t="s">
        <v>138</v>
      </c>
      <c r="E141" s="141" t="s">
        <v>179</v>
      </c>
      <c r="F141" s="406" t="s">
        <v>180</v>
      </c>
      <c r="G141" s="406"/>
      <c r="H141" s="406"/>
      <c r="I141" s="406"/>
      <c r="J141" s="142" t="s">
        <v>150</v>
      </c>
      <c r="K141" s="143">
        <v>131.788</v>
      </c>
      <c r="L141" s="407"/>
      <c r="M141" s="407"/>
      <c r="N141" s="408">
        <f>ROUND(L141*K141,2)</f>
        <v>0</v>
      </c>
      <c r="O141" s="408"/>
      <c r="P141" s="408"/>
      <c r="Q141" s="408"/>
      <c r="R141" s="28"/>
      <c r="T141" s="144" t="s">
        <v>5</v>
      </c>
      <c r="U141" s="35" t="s">
        <v>38</v>
      </c>
      <c r="V141" s="145">
        <v>0.654</v>
      </c>
      <c r="W141" s="145">
        <f>V141*K141</f>
        <v>86.18935200000001</v>
      </c>
      <c r="X141" s="145">
        <v>0</v>
      </c>
      <c r="Y141" s="145">
        <f>X141*K141</f>
        <v>0</v>
      </c>
      <c r="Z141" s="145">
        <v>0</v>
      </c>
      <c r="AA141" s="146">
        <f>Z141*K141</f>
        <v>0</v>
      </c>
      <c r="AR141" s="12" t="s">
        <v>142</v>
      </c>
      <c r="AT141" s="12" t="s">
        <v>138</v>
      </c>
      <c r="AU141" s="12" t="s">
        <v>104</v>
      </c>
      <c r="AY141" s="12" t="s">
        <v>137</v>
      </c>
      <c r="BE141" s="147">
        <f>IF(U141="základní",N141,0)</f>
        <v>0</v>
      </c>
      <c r="BF141" s="147">
        <f>IF(U141="snížená",N141,0)</f>
        <v>0</v>
      </c>
      <c r="BG141" s="147">
        <f>IF(U141="zákl. přenesená",N141,0)</f>
        <v>0</v>
      </c>
      <c r="BH141" s="147">
        <f>IF(U141="sníž. přenesená",N141,0)</f>
        <v>0</v>
      </c>
      <c r="BI141" s="147">
        <f>IF(U141="nulová",N141,0)</f>
        <v>0</v>
      </c>
      <c r="BJ141" s="12" t="s">
        <v>81</v>
      </c>
      <c r="BK141" s="147">
        <f>ROUND(L141*K141,2)</f>
        <v>0</v>
      </c>
      <c r="BL141" s="12" t="s">
        <v>142</v>
      </c>
      <c r="BM141" s="12" t="s">
        <v>181</v>
      </c>
    </row>
    <row r="142" spans="2:65" s="29" customFormat="1" ht="31.5" customHeight="1">
      <c r="B142" s="26"/>
      <c r="C142" s="140" t="s">
        <v>182</v>
      </c>
      <c r="D142" s="140" t="s">
        <v>138</v>
      </c>
      <c r="E142" s="141" t="s">
        <v>183</v>
      </c>
      <c r="F142" s="406" t="s">
        <v>184</v>
      </c>
      <c r="G142" s="406"/>
      <c r="H142" s="406"/>
      <c r="I142" s="406"/>
      <c r="J142" s="142" t="s">
        <v>150</v>
      </c>
      <c r="K142" s="143">
        <v>10.965</v>
      </c>
      <c r="L142" s="407"/>
      <c r="M142" s="407"/>
      <c r="N142" s="408">
        <f>ROUND(L142*K142,2)</f>
        <v>0</v>
      </c>
      <c r="O142" s="408"/>
      <c r="P142" s="408"/>
      <c r="Q142" s="408"/>
      <c r="R142" s="28"/>
      <c r="T142" s="144" t="s">
        <v>5</v>
      </c>
      <c r="U142" s="35" t="s">
        <v>38</v>
      </c>
      <c r="V142" s="145">
        <v>3.14</v>
      </c>
      <c r="W142" s="145">
        <f>V142*K142</f>
        <v>34.4301</v>
      </c>
      <c r="X142" s="145">
        <v>0</v>
      </c>
      <c r="Y142" s="145">
        <f>X142*K142</f>
        <v>0</v>
      </c>
      <c r="Z142" s="145">
        <v>0</v>
      </c>
      <c r="AA142" s="146">
        <f>Z142*K142</f>
        <v>0</v>
      </c>
      <c r="AR142" s="12" t="s">
        <v>142</v>
      </c>
      <c r="AT142" s="12" t="s">
        <v>138</v>
      </c>
      <c r="AU142" s="12" t="s">
        <v>104</v>
      </c>
      <c r="AY142" s="12" t="s">
        <v>137</v>
      </c>
      <c r="BE142" s="147">
        <f>IF(U142="základní",N142,0)</f>
        <v>0</v>
      </c>
      <c r="BF142" s="147">
        <f>IF(U142="snížená",N142,0)</f>
        <v>0</v>
      </c>
      <c r="BG142" s="147">
        <f>IF(U142="zákl. přenesená",N142,0)</f>
        <v>0</v>
      </c>
      <c r="BH142" s="147">
        <f>IF(U142="sníž. přenesená",N142,0)</f>
        <v>0</v>
      </c>
      <c r="BI142" s="147">
        <f>IF(U142="nulová",N142,0)</f>
        <v>0</v>
      </c>
      <c r="BJ142" s="12" t="s">
        <v>81</v>
      </c>
      <c r="BK142" s="147">
        <f>ROUND(L142*K142,2)</f>
        <v>0</v>
      </c>
      <c r="BL142" s="12" t="s">
        <v>142</v>
      </c>
      <c r="BM142" s="12" t="s">
        <v>185</v>
      </c>
    </row>
    <row r="143" spans="2:51" s="153" customFormat="1" ht="14.4" customHeight="1">
      <c r="B143" s="148"/>
      <c r="C143" s="149"/>
      <c r="D143" s="149"/>
      <c r="E143" s="150" t="s">
        <v>5</v>
      </c>
      <c r="F143" s="417" t="s">
        <v>186</v>
      </c>
      <c r="G143" s="418"/>
      <c r="H143" s="418"/>
      <c r="I143" s="418"/>
      <c r="J143" s="149"/>
      <c r="K143" s="151">
        <v>10.965</v>
      </c>
      <c r="L143" s="182"/>
      <c r="M143" s="182"/>
      <c r="N143" s="149"/>
      <c r="O143" s="149"/>
      <c r="P143" s="149"/>
      <c r="Q143" s="149"/>
      <c r="R143" s="152"/>
      <c r="T143" s="154"/>
      <c r="U143" s="149"/>
      <c r="V143" s="149"/>
      <c r="W143" s="149"/>
      <c r="X143" s="149"/>
      <c r="Y143" s="149"/>
      <c r="Z143" s="149"/>
      <c r="AA143" s="155"/>
      <c r="AT143" s="156" t="s">
        <v>145</v>
      </c>
      <c r="AU143" s="156" t="s">
        <v>104</v>
      </c>
      <c r="AV143" s="153" t="s">
        <v>104</v>
      </c>
      <c r="AW143" s="153" t="s">
        <v>31</v>
      </c>
      <c r="AX143" s="153" t="s">
        <v>73</v>
      </c>
      <c r="AY143" s="156" t="s">
        <v>137</v>
      </c>
    </row>
    <row r="144" spans="2:51" s="162" customFormat="1" ht="14.4" customHeight="1">
      <c r="B144" s="157"/>
      <c r="C144" s="158"/>
      <c r="D144" s="158"/>
      <c r="E144" s="159" t="s">
        <v>5</v>
      </c>
      <c r="F144" s="419" t="s">
        <v>146</v>
      </c>
      <c r="G144" s="420"/>
      <c r="H144" s="420"/>
      <c r="I144" s="420"/>
      <c r="J144" s="158"/>
      <c r="K144" s="160">
        <v>10.965</v>
      </c>
      <c r="L144" s="183"/>
      <c r="M144" s="183"/>
      <c r="N144" s="158"/>
      <c r="O144" s="158"/>
      <c r="P144" s="158"/>
      <c r="Q144" s="158"/>
      <c r="R144" s="161"/>
      <c r="T144" s="163"/>
      <c r="U144" s="158"/>
      <c r="V144" s="158"/>
      <c r="W144" s="158"/>
      <c r="X144" s="158"/>
      <c r="Y144" s="158"/>
      <c r="Z144" s="158"/>
      <c r="AA144" s="164"/>
      <c r="AT144" s="165" t="s">
        <v>145</v>
      </c>
      <c r="AU144" s="165" t="s">
        <v>104</v>
      </c>
      <c r="AV144" s="162" t="s">
        <v>142</v>
      </c>
      <c r="AW144" s="162" t="s">
        <v>31</v>
      </c>
      <c r="AX144" s="162" t="s">
        <v>81</v>
      </c>
      <c r="AY144" s="165" t="s">
        <v>137</v>
      </c>
    </row>
    <row r="145" spans="2:65" s="29" customFormat="1" ht="31.5" customHeight="1">
      <c r="B145" s="26"/>
      <c r="C145" s="140" t="s">
        <v>187</v>
      </c>
      <c r="D145" s="140" t="s">
        <v>138</v>
      </c>
      <c r="E145" s="141" t="s">
        <v>188</v>
      </c>
      <c r="F145" s="406" t="s">
        <v>189</v>
      </c>
      <c r="G145" s="406"/>
      <c r="H145" s="406"/>
      <c r="I145" s="406"/>
      <c r="J145" s="142" t="s">
        <v>150</v>
      </c>
      <c r="K145" s="143">
        <v>10.965</v>
      </c>
      <c r="L145" s="407"/>
      <c r="M145" s="407"/>
      <c r="N145" s="408">
        <f>ROUND(L145*K145,2)</f>
        <v>0</v>
      </c>
      <c r="O145" s="408"/>
      <c r="P145" s="408"/>
      <c r="Q145" s="408"/>
      <c r="R145" s="28"/>
      <c r="T145" s="144" t="s">
        <v>5</v>
      </c>
      <c r="U145" s="35" t="s">
        <v>38</v>
      </c>
      <c r="V145" s="145">
        <v>0.474</v>
      </c>
      <c r="W145" s="145">
        <f>V145*K145</f>
        <v>5.19741</v>
      </c>
      <c r="X145" s="145">
        <v>0</v>
      </c>
      <c r="Y145" s="145">
        <f>X145*K145</f>
        <v>0</v>
      </c>
      <c r="Z145" s="145">
        <v>0</v>
      </c>
      <c r="AA145" s="146">
        <f>Z145*K145</f>
        <v>0</v>
      </c>
      <c r="AR145" s="12" t="s">
        <v>142</v>
      </c>
      <c r="AT145" s="12" t="s">
        <v>138</v>
      </c>
      <c r="AU145" s="12" t="s">
        <v>104</v>
      </c>
      <c r="AY145" s="12" t="s">
        <v>137</v>
      </c>
      <c r="BE145" s="147">
        <f>IF(U145="základní",N145,0)</f>
        <v>0</v>
      </c>
      <c r="BF145" s="147">
        <f>IF(U145="snížená",N145,0)</f>
        <v>0</v>
      </c>
      <c r="BG145" s="147">
        <f>IF(U145="zákl. přenesená",N145,0)</f>
        <v>0</v>
      </c>
      <c r="BH145" s="147">
        <f>IF(U145="sníž. přenesená",N145,0)</f>
        <v>0</v>
      </c>
      <c r="BI145" s="147">
        <f>IF(U145="nulová",N145,0)</f>
        <v>0</v>
      </c>
      <c r="BJ145" s="12" t="s">
        <v>81</v>
      </c>
      <c r="BK145" s="147">
        <f>ROUND(L145*K145,2)</f>
        <v>0</v>
      </c>
      <c r="BL145" s="12" t="s">
        <v>142</v>
      </c>
      <c r="BM145" s="12" t="s">
        <v>190</v>
      </c>
    </row>
    <row r="146" spans="2:65" s="29" customFormat="1" ht="31.5" customHeight="1">
      <c r="B146" s="26"/>
      <c r="C146" s="140" t="s">
        <v>191</v>
      </c>
      <c r="D146" s="140" t="s">
        <v>138</v>
      </c>
      <c r="E146" s="141" t="s">
        <v>192</v>
      </c>
      <c r="F146" s="406" t="s">
        <v>193</v>
      </c>
      <c r="G146" s="406"/>
      <c r="H146" s="406"/>
      <c r="I146" s="406"/>
      <c r="J146" s="142" t="s">
        <v>194</v>
      </c>
      <c r="K146" s="143">
        <v>731.9</v>
      </c>
      <c r="L146" s="407"/>
      <c r="M146" s="407"/>
      <c r="N146" s="408">
        <f>ROUND(L146*K146,2)</f>
        <v>0</v>
      </c>
      <c r="O146" s="408"/>
      <c r="P146" s="408"/>
      <c r="Q146" s="408"/>
      <c r="R146" s="28"/>
      <c r="T146" s="144" t="s">
        <v>5</v>
      </c>
      <c r="U146" s="35" t="s">
        <v>38</v>
      </c>
      <c r="V146" s="145">
        <v>0.995</v>
      </c>
      <c r="W146" s="145">
        <f>V146*K146</f>
        <v>728.2405</v>
      </c>
      <c r="X146" s="145">
        <v>0.01715</v>
      </c>
      <c r="Y146" s="145">
        <f>X146*K146</f>
        <v>12.552084999999998</v>
      </c>
      <c r="Z146" s="145">
        <v>0</v>
      </c>
      <c r="AA146" s="146">
        <f>Z146*K146</f>
        <v>0</v>
      </c>
      <c r="AR146" s="12" t="s">
        <v>142</v>
      </c>
      <c r="AT146" s="12" t="s">
        <v>138</v>
      </c>
      <c r="AU146" s="12" t="s">
        <v>104</v>
      </c>
      <c r="AY146" s="12" t="s">
        <v>137</v>
      </c>
      <c r="BE146" s="147">
        <f>IF(U146="základní",N146,0)</f>
        <v>0</v>
      </c>
      <c r="BF146" s="147">
        <f>IF(U146="snížená",N146,0)</f>
        <v>0</v>
      </c>
      <c r="BG146" s="147">
        <f>IF(U146="zákl. přenesená",N146,0)</f>
        <v>0</v>
      </c>
      <c r="BH146" s="147">
        <f>IF(U146="sníž. přenesená",N146,0)</f>
        <v>0</v>
      </c>
      <c r="BI146" s="147">
        <f>IF(U146="nulová",N146,0)</f>
        <v>0</v>
      </c>
      <c r="BJ146" s="12" t="s">
        <v>81</v>
      </c>
      <c r="BK146" s="147">
        <f>ROUND(L146*K146,2)</f>
        <v>0</v>
      </c>
      <c r="BL146" s="12" t="s">
        <v>142</v>
      </c>
      <c r="BM146" s="12" t="s">
        <v>195</v>
      </c>
    </row>
    <row r="147" spans="2:65" s="29" customFormat="1" ht="31.5" customHeight="1">
      <c r="B147" s="26"/>
      <c r="C147" s="140" t="s">
        <v>196</v>
      </c>
      <c r="D147" s="140" t="s">
        <v>138</v>
      </c>
      <c r="E147" s="141" t="s">
        <v>197</v>
      </c>
      <c r="F147" s="406" t="s">
        <v>198</v>
      </c>
      <c r="G147" s="406"/>
      <c r="H147" s="406"/>
      <c r="I147" s="406"/>
      <c r="J147" s="142" t="s">
        <v>150</v>
      </c>
      <c r="K147" s="143">
        <v>36.488</v>
      </c>
      <c r="L147" s="407"/>
      <c r="M147" s="407"/>
      <c r="N147" s="408">
        <f>ROUND(L147*K147,2)</f>
        <v>0</v>
      </c>
      <c r="O147" s="408"/>
      <c r="P147" s="408"/>
      <c r="Q147" s="408"/>
      <c r="R147" s="28"/>
      <c r="T147" s="144" t="s">
        <v>5</v>
      </c>
      <c r="U147" s="35" t="s">
        <v>38</v>
      </c>
      <c r="V147" s="145">
        <v>0.345</v>
      </c>
      <c r="W147" s="145">
        <f>V147*K147</f>
        <v>12.588359999999998</v>
      </c>
      <c r="X147" s="145">
        <v>0</v>
      </c>
      <c r="Y147" s="145">
        <f>X147*K147</f>
        <v>0</v>
      </c>
      <c r="Z147" s="145">
        <v>0</v>
      </c>
      <c r="AA147" s="146">
        <f>Z147*K147</f>
        <v>0</v>
      </c>
      <c r="AR147" s="12" t="s">
        <v>142</v>
      </c>
      <c r="AT147" s="12" t="s">
        <v>138</v>
      </c>
      <c r="AU147" s="12" t="s">
        <v>104</v>
      </c>
      <c r="AY147" s="12" t="s">
        <v>137</v>
      </c>
      <c r="BE147" s="147">
        <f>IF(U147="základní",N147,0)</f>
        <v>0</v>
      </c>
      <c r="BF147" s="147">
        <f>IF(U147="snížená",N147,0)</f>
        <v>0</v>
      </c>
      <c r="BG147" s="147">
        <f>IF(U147="zákl. přenesená",N147,0)</f>
        <v>0</v>
      </c>
      <c r="BH147" s="147">
        <f>IF(U147="sníž. přenesená",N147,0)</f>
        <v>0</v>
      </c>
      <c r="BI147" s="147">
        <f>IF(U147="nulová",N147,0)</f>
        <v>0</v>
      </c>
      <c r="BJ147" s="12" t="s">
        <v>81</v>
      </c>
      <c r="BK147" s="147">
        <f>ROUND(L147*K147,2)</f>
        <v>0</v>
      </c>
      <c r="BL147" s="12" t="s">
        <v>142</v>
      </c>
      <c r="BM147" s="12" t="s">
        <v>199</v>
      </c>
    </row>
    <row r="148" spans="2:51" s="153" customFormat="1" ht="14.4" customHeight="1">
      <c r="B148" s="148"/>
      <c r="C148" s="149"/>
      <c r="D148" s="149"/>
      <c r="E148" s="150" t="s">
        <v>5</v>
      </c>
      <c r="F148" s="417" t="s">
        <v>200</v>
      </c>
      <c r="G148" s="418"/>
      <c r="H148" s="418"/>
      <c r="I148" s="418"/>
      <c r="J148" s="149"/>
      <c r="K148" s="151">
        <v>36.488</v>
      </c>
      <c r="L148" s="182"/>
      <c r="M148" s="182"/>
      <c r="N148" s="149"/>
      <c r="O148" s="149"/>
      <c r="P148" s="149"/>
      <c r="Q148" s="149"/>
      <c r="R148" s="152"/>
      <c r="T148" s="154"/>
      <c r="U148" s="149"/>
      <c r="V148" s="149"/>
      <c r="W148" s="149"/>
      <c r="X148" s="149"/>
      <c r="Y148" s="149"/>
      <c r="Z148" s="149"/>
      <c r="AA148" s="155"/>
      <c r="AT148" s="156" t="s">
        <v>145</v>
      </c>
      <c r="AU148" s="156" t="s">
        <v>104</v>
      </c>
      <c r="AV148" s="153" t="s">
        <v>104</v>
      </c>
      <c r="AW148" s="153" t="s">
        <v>31</v>
      </c>
      <c r="AX148" s="153" t="s">
        <v>73</v>
      </c>
      <c r="AY148" s="156" t="s">
        <v>137</v>
      </c>
    </row>
    <row r="149" spans="2:51" s="162" customFormat="1" ht="14.4" customHeight="1">
      <c r="B149" s="157"/>
      <c r="C149" s="158"/>
      <c r="D149" s="158"/>
      <c r="E149" s="159" t="s">
        <v>5</v>
      </c>
      <c r="F149" s="419" t="s">
        <v>146</v>
      </c>
      <c r="G149" s="420"/>
      <c r="H149" s="420"/>
      <c r="I149" s="420"/>
      <c r="J149" s="158"/>
      <c r="K149" s="160">
        <v>36.488</v>
      </c>
      <c r="L149" s="183"/>
      <c r="M149" s="183"/>
      <c r="N149" s="158"/>
      <c r="O149" s="158"/>
      <c r="P149" s="158"/>
      <c r="Q149" s="158"/>
      <c r="R149" s="161"/>
      <c r="T149" s="163"/>
      <c r="U149" s="158"/>
      <c r="V149" s="158"/>
      <c r="W149" s="158"/>
      <c r="X149" s="158"/>
      <c r="Y149" s="158"/>
      <c r="Z149" s="158"/>
      <c r="AA149" s="164"/>
      <c r="AT149" s="165" t="s">
        <v>145</v>
      </c>
      <c r="AU149" s="165" t="s">
        <v>104</v>
      </c>
      <c r="AV149" s="162" t="s">
        <v>142</v>
      </c>
      <c r="AW149" s="162" t="s">
        <v>31</v>
      </c>
      <c r="AX149" s="162" t="s">
        <v>81</v>
      </c>
      <c r="AY149" s="165" t="s">
        <v>137</v>
      </c>
    </row>
    <row r="150" spans="2:65" s="29" customFormat="1" ht="31.5" customHeight="1">
      <c r="B150" s="26"/>
      <c r="C150" s="140" t="s">
        <v>201</v>
      </c>
      <c r="D150" s="140" t="s">
        <v>138</v>
      </c>
      <c r="E150" s="141" t="s">
        <v>202</v>
      </c>
      <c r="F150" s="406" t="s">
        <v>203</v>
      </c>
      <c r="G150" s="406"/>
      <c r="H150" s="406"/>
      <c r="I150" s="406"/>
      <c r="J150" s="142" t="s">
        <v>150</v>
      </c>
      <c r="K150" s="143">
        <v>36.488</v>
      </c>
      <c r="L150" s="407"/>
      <c r="M150" s="407"/>
      <c r="N150" s="408">
        <f>ROUND(L150*K150,2)</f>
        <v>0</v>
      </c>
      <c r="O150" s="408"/>
      <c r="P150" s="408"/>
      <c r="Q150" s="408"/>
      <c r="R150" s="28"/>
      <c r="T150" s="144" t="s">
        <v>5</v>
      </c>
      <c r="U150" s="35" t="s">
        <v>38</v>
      </c>
      <c r="V150" s="145">
        <v>0.083</v>
      </c>
      <c r="W150" s="145">
        <f>V150*K150</f>
        <v>3.0285040000000003</v>
      </c>
      <c r="X150" s="145">
        <v>0</v>
      </c>
      <c r="Y150" s="145">
        <f>X150*K150</f>
        <v>0</v>
      </c>
      <c r="Z150" s="145">
        <v>0</v>
      </c>
      <c r="AA150" s="146">
        <f>Z150*K150</f>
        <v>0</v>
      </c>
      <c r="AR150" s="12" t="s">
        <v>142</v>
      </c>
      <c r="AT150" s="12" t="s">
        <v>138</v>
      </c>
      <c r="AU150" s="12" t="s">
        <v>104</v>
      </c>
      <c r="AY150" s="12" t="s">
        <v>137</v>
      </c>
      <c r="BE150" s="147">
        <f>IF(U150="základní",N150,0)</f>
        <v>0</v>
      </c>
      <c r="BF150" s="147">
        <f>IF(U150="snížená",N150,0)</f>
        <v>0</v>
      </c>
      <c r="BG150" s="147">
        <f>IF(U150="zákl. přenesená",N150,0)</f>
        <v>0</v>
      </c>
      <c r="BH150" s="147">
        <f>IF(U150="sníž. přenesená",N150,0)</f>
        <v>0</v>
      </c>
      <c r="BI150" s="147">
        <f>IF(U150="nulová",N150,0)</f>
        <v>0</v>
      </c>
      <c r="BJ150" s="12" t="s">
        <v>81</v>
      </c>
      <c r="BK150" s="147">
        <f>ROUND(L150*K150,2)</f>
        <v>0</v>
      </c>
      <c r="BL150" s="12" t="s">
        <v>142</v>
      </c>
      <c r="BM150" s="12" t="s">
        <v>204</v>
      </c>
    </row>
    <row r="151" spans="2:65" s="29" customFormat="1" ht="31.5" customHeight="1">
      <c r="B151" s="26"/>
      <c r="C151" s="140" t="s">
        <v>205</v>
      </c>
      <c r="D151" s="140" t="s">
        <v>138</v>
      </c>
      <c r="E151" s="141" t="s">
        <v>206</v>
      </c>
      <c r="F151" s="406" t="s">
        <v>207</v>
      </c>
      <c r="G151" s="406"/>
      <c r="H151" s="406"/>
      <c r="I151" s="406"/>
      <c r="J151" s="142" t="s">
        <v>150</v>
      </c>
      <c r="K151" s="143">
        <v>36.488</v>
      </c>
      <c r="L151" s="407"/>
      <c r="M151" s="407"/>
      <c r="N151" s="408">
        <f>ROUND(L151*K151,2)</f>
        <v>0</v>
      </c>
      <c r="O151" s="408"/>
      <c r="P151" s="408"/>
      <c r="Q151" s="408"/>
      <c r="R151" s="28"/>
      <c r="T151" s="144" t="s">
        <v>5</v>
      </c>
      <c r="U151" s="35" t="s">
        <v>38</v>
      </c>
      <c r="V151" s="145">
        <v>0.097</v>
      </c>
      <c r="W151" s="145">
        <f>V151*K151</f>
        <v>3.539336</v>
      </c>
      <c r="X151" s="145">
        <v>0</v>
      </c>
      <c r="Y151" s="145">
        <f>X151*K151</f>
        <v>0</v>
      </c>
      <c r="Z151" s="145">
        <v>0</v>
      </c>
      <c r="AA151" s="146">
        <f>Z151*K151</f>
        <v>0</v>
      </c>
      <c r="AR151" s="12" t="s">
        <v>142</v>
      </c>
      <c r="AT151" s="12" t="s">
        <v>138</v>
      </c>
      <c r="AU151" s="12" t="s">
        <v>104</v>
      </c>
      <c r="AY151" s="12" t="s">
        <v>137</v>
      </c>
      <c r="BE151" s="147">
        <f>IF(U151="základní",N151,0)</f>
        <v>0</v>
      </c>
      <c r="BF151" s="147">
        <f>IF(U151="snížená",N151,0)</f>
        <v>0</v>
      </c>
      <c r="BG151" s="147">
        <f>IF(U151="zákl. přenesená",N151,0)</f>
        <v>0</v>
      </c>
      <c r="BH151" s="147">
        <f>IF(U151="sníž. přenesená",N151,0)</f>
        <v>0</v>
      </c>
      <c r="BI151" s="147">
        <f>IF(U151="nulová",N151,0)</f>
        <v>0</v>
      </c>
      <c r="BJ151" s="12" t="s">
        <v>81</v>
      </c>
      <c r="BK151" s="147">
        <f>ROUND(L151*K151,2)</f>
        <v>0</v>
      </c>
      <c r="BL151" s="12" t="s">
        <v>142</v>
      </c>
      <c r="BM151" s="12" t="s">
        <v>208</v>
      </c>
    </row>
    <row r="152" spans="2:65" s="29" customFormat="1" ht="31.5" customHeight="1">
      <c r="B152" s="26"/>
      <c r="C152" s="140" t="s">
        <v>11</v>
      </c>
      <c r="D152" s="140" t="s">
        <v>138</v>
      </c>
      <c r="E152" s="141" t="s">
        <v>209</v>
      </c>
      <c r="F152" s="406" t="s">
        <v>210</v>
      </c>
      <c r="G152" s="406"/>
      <c r="H152" s="406"/>
      <c r="I152" s="406"/>
      <c r="J152" s="142" t="s">
        <v>150</v>
      </c>
      <c r="K152" s="143">
        <v>59.21</v>
      </c>
      <c r="L152" s="407"/>
      <c r="M152" s="407"/>
      <c r="N152" s="408">
        <f>ROUND(L152*K152,2)</f>
        <v>0</v>
      </c>
      <c r="O152" s="408"/>
      <c r="P152" s="408"/>
      <c r="Q152" s="408"/>
      <c r="R152" s="28"/>
      <c r="T152" s="144" t="s">
        <v>5</v>
      </c>
      <c r="U152" s="35" t="s">
        <v>38</v>
      </c>
      <c r="V152" s="145">
        <v>0.054</v>
      </c>
      <c r="W152" s="145">
        <f>V152*K152</f>
        <v>3.19734</v>
      </c>
      <c r="X152" s="145">
        <v>0</v>
      </c>
      <c r="Y152" s="145">
        <f>X152*K152</f>
        <v>0</v>
      </c>
      <c r="Z152" s="145">
        <v>0</v>
      </c>
      <c r="AA152" s="146">
        <f>Z152*K152</f>
        <v>0</v>
      </c>
      <c r="AR152" s="12" t="s">
        <v>142</v>
      </c>
      <c r="AT152" s="12" t="s">
        <v>138</v>
      </c>
      <c r="AU152" s="12" t="s">
        <v>104</v>
      </c>
      <c r="AY152" s="12" t="s">
        <v>137</v>
      </c>
      <c r="BE152" s="147">
        <f>IF(U152="základní",N152,0)</f>
        <v>0</v>
      </c>
      <c r="BF152" s="147">
        <f>IF(U152="snížená",N152,0)</f>
        <v>0</v>
      </c>
      <c r="BG152" s="147">
        <f>IF(U152="zákl. přenesená",N152,0)</f>
        <v>0</v>
      </c>
      <c r="BH152" s="147">
        <f>IF(U152="sníž. přenesená",N152,0)</f>
        <v>0</v>
      </c>
      <c r="BI152" s="147">
        <f>IF(U152="nulová",N152,0)</f>
        <v>0</v>
      </c>
      <c r="BJ152" s="12" t="s">
        <v>81</v>
      </c>
      <c r="BK152" s="147">
        <f>ROUND(L152*K152,2)</f>
        <v>0</v>
      </c>
      <c r="BL152" s="12" t="s">
        <v>142</v>
      </c>
      <c r="BM152" s="12" t="s">
        <v>211</v>
      </c>
    </row>
    <row r="153" spans="2:51" s="171" customFormat="1" ht="14.4" customHeight="1">
      <c r="B153" s="166"/>
      <c r="C153" s="167"/>
      <c r="D153" s="167"/>
      <c r="E153" s="168" t="s">
        <v>5</v>
      </c>
      <c r="F153" s="426" t="s">
        <v>212</v>
      </c>
      <c r="G153" s="427"/>
      <c r="H153" s="427"/>
      <c r="I153" s="427"/>
      <c r="J153" s="167"/>
      <c r="K153" s="169" t="s">
        <v>5</v>
      </c>
      <c r="L153" s="184"/>
      <c r="M153" s="184"/>
      <c r="N153" s="167"/>
      <c r="O153" s="167"/>
      <c r="P153" s="167"/>
      <c r="Q153" s="167"/>
      <c r="R153" s="170"/>
      <c r="T153" s="172"/>
      <c r="U153" s="167"/>
      <c r="V153" s="167"/>
      <c r="W153" s="167"/>
      <c r="X153" s="167"/>
      <c r="Y153" s="167"/>
      <c r="Z153" s="167"/>
      <c r="AA153" s="173"/>
      <c r="AT153" s="174" t="s">
        <v>145</v>
      </c>
      <c r="AU153" s="174" t="s">
        <v>104</v>
      </c>
      <c r="AV153" s="171" t="s">
        <v>81</v>
      </c>
      <c r="AW153" s="171" t="s">
        <v>31</v>
      </c>
      <c r="AX153" s="171" t="s">
        <v>73</v>
      </c>
      <c r="AY153" s="174" t="s">
        <v>137</v>
      </c>
    </row>
    <row r="154" spans="2:51" s="153" customFormat="1" ht="14.4" customHeight="1">
      <c r="B154" s="148"/>
      <c r="C154" s="149"/>
      <c r="D154" s="149"/>
      <c r="E154" s="150" t="s">
        <v>5</v>
      </c>
      <c r="F154" s="424" t="s">
        <v>213</v>
      </c>
      <c r="G154" s="425"/>
      <c r="H154" s="425"/>
      <c r="I154" s="425"/>
      <c r="J154" s="149"/>
      <c r="K154" s="151">
        <v>48.49</v>
      </c>
      <c r="L154" s="182"/>
      <c r="M154" s="182"/>
      <c r="N154" s="149"/>
      <c r="O154" s="149"/>
      <c r="P154" s="149"/>
      <c r="Q154" s="149"/>
      <c r="R154" s="152"/>
      <c r="T154" s="154"/>
      <c r="U154" s="149"/>
      <c r="V154" s="149"/>
      <c r="W154" s="149"/>
      <c r="X154" s="149"/>
      <c r="Y154" s="149"/>
      <c r="Z154" s="149"/>
      <c r="AA154" s="155"/>
      <c r="AT154" s="156" t="s">
        <v>145</v>
      </c>
      <c r="AU154" s="156" t="s">
        <v>104</v>
      </c>
      <c r="AV154" s="153" t="s">
        <v>104</v>
      </c>
      <c r="AW154" s="153" t="s">
        <v>31</v>
      </c>
      <c r="AX154" s="153" t="s">
        <v>73</v>
      </c>
      <c r="AY154" s="156" t="s">
        <v>137</v>
      </c>
    </row>
    <row r="155" spans="2:51" s="153" customFormat="1" ht="14.4" customHeight="1">
      <c r="B155" s="148"/>
      <c r="C155" s="149"/>
      <c r="D155" s="149"/>
      <c r="E155" s="150" t="s">
        <v>5</v>
      </c>
      <c r="F155" s="424" t="s">
        <v>214</v>
      </c>
      <c r="G155" s="425"/>
      <c r="H155" s="425"/>
      <c r="I155" s="425"/>
      <c r="J155" s="149"/>
      <c r="K155" s="151">
        <v>3.26</v>
      </c>
      <c r="L155" s="182"/>
      <c r="M155" s="182"/>
      <c r="N155" s="149"/>
      <c r="O155" s="149"/>
      <c r="P155" s="149"/>
      <c r="Q155" s="149"/>
      <c r="R155" s="152"/>
      <c r="T155" s="154"/>
      <c r="U155" s="149"/>
      <c r="V155" s="149"/>
      <c r="W155" s="149"/>
      <c r="X155" s="149"/>
      <c r="Y155" s="149"/>
      <c r="Z155" s="149"/>
      <c r="AA155" s="155"/>
      <c r="AT155" s="156" t="s">
        <v>145</v>
      </c>
      <c r="AU155" s="156" t="s">
        <v>104</v>
      </c>
      <c r="AV155" s="153" t="s">
        <v>104</v>
      </c>
      <c r="AW155" s="153" t="s">
        <v>31</v>
      </c>
      <c r="AX155" s="153" t="s">
        <v>73</v>
      </c>
      <c r="AY155" s="156" t="s">
        <v>137</v>
      </c>
    </row>
    <row r="156" spans="2:51" s="153" customFormat="1" ht="14.4" customHeight="1">
      <c r="B156" s="148"/>
      <c r="C156" s="149"/>
      <c r="D156" s="149"/>
      <c r="E156" s="150" t="s">
        <v>5</v>
      </c>
      <c r="F156" s="424" t="s">
        <v>215</v>
      </c>
      <c r="G156" s="425"/>
      <c r="H156" s="425"/>
      <c r="I156" s="425"/>
      <c r="J156" s="149"/>
      <c r="K156" s="151">
        <v>7.46</v>
      </c>
      <c r="L156" s="182"/>
      <c r="M156" s="182"/>
      <c r="N156" s="149"/>
      <c r="O156" s="149"/>
      <c r="P156" s="149"/>
      <c r="Q156" s="149"/>
      <c r="R156" s="152"/>
      <c r="T156" s="154"/>
      <c r="U156" s="149"/>
      <c r="V156" s="149"/>
      <c r="W156" s="149"/>
      <c r="X156" s="149"/>
      <c r="Y156" s="149"/>
      <c r="Z156" s="149"/>
      <c r="AA156" s="155"/>
      <c r="AT156" s="156" t="s">
        <v>145</v>
      </c>
      <c r="AU156" s="156" t="s">
        <v>104</v>
      </c>
      <c r="AV156" s="153" t="s">
        <v>104</v>
      </c>
      <c r="AW156" s="153" t="s">
        <v>31</v>
      </c>
      <c r="AX156" s="153" t="s">
        <v>73</v>
      </c>
      <c r="AY156" s="156" t="s">
        <v>137</v>
      </c>
    </row>
    <row r="157" spans="2:51" s="162" customFormat="1" ht="14.4" customHeight="1">
      <c r="B157" s="157"/>
      <c r="C157" s="158"/>
      <c r="D157" s="158"/>
      <c r="E157" s="159" t="s">
        <v>5</v>
      </c>
      <c r="F157" s="419" t="s">
        <v>146</v>
      </c>
      <c r="G157" s="420"/>
      <c r="H157" s="420"/>
      <c r="I157" s="420"/>
      <c r="J157" s="158"/>
      <c r="K157" s="160">
        <v>59.21</v>
      </c>
      <c r="L157" s="183"/>
      <c r="M157" s="183"/>
      <c r="N157" s="158"/>
      <c r="O157" s="158"/>
      <c r="P157" s="158"/>
      <c r="Q157" s="158"/>
      <c r="R157" s="161"/>
      <c r="T157" s="163"/>
      <c r="U157" s="158"/>
      <c r="V157" s="158"/>
      <c r="W157" s="158"/>
      <c r="X157" s="158"/>
      <c r="Y157" s="158"/>
      <c r="Z157" s="158"/>
      <c r="AA157" s="164"/>
      <c r="AT157" s="165" t="s">
        <v>145</v>
      </c>
      <c r="AU157" s="165" t="s">
        <v>104</v>
      </c>
      <c r="AV157" s="162" t="s">
        <v>142</v>
      </c>
      <c r="AW157" s="162" t="s">
        <v>31</v>
      </c>
      <c r="AX157" s="162" t="s">
        <v>81</v>
      </c>
      <c r="AY157" s="165" t="s">
        <v>137</v>
      </c>
    </row>
    <row r="158" spans="2:65" s="29" customFormat="1" ht="22.5" customHeight="1">
      <c r="B158" s="26"/>
      <c r="C158" s="140" t="s">
        <v>216</v>
      </c>
      <c r="D158" s="140" t="s">
        <v>138</v>
      </c>
      <c r="E158" s="141" t="s">
        <v>217</v>
      </c>
      <c r="F158" s="406" t="s">
        <v>218</v>
      </c>
      <c r="G158" s="406"/>
      <c r="H158" s="406"/>
      <c r="I158" s="406"/>
      <c r="J158" s="142" t="s">
        <v>150</v>
      </c>
      <c r="K158" s="143">
        <v>36.488</v>
      </c>
      <c r="L158" s="407"/>
      <c r="M158" s="407"/>
      <c r="N158" s="408">
        <f>ROUND(L158*K158,2)</f>
        <v>0</v>
      </c>
      <c r="O158" s="408"/>
      <c r="P158" s="408"/>
      <c r="Q158" s="408"/>
      <c r="R158" s="28"/>
      <c r="T158" s="144" t="s">
        <v>5</v>
      </c>
      <c r="U158" s="35" t="s">
        <v>38</v>
      </c>
      <c r="V158" s="145">
        <v>0.009</v>
      </c>
      <c r="W158" s="145">
        <f>V158*K158</f>
        <v>0.32839199999999996</v>
      </c>
      <c r="X158" s="145">
        <v>0</v>
      </c>
      <c r="Y158" s="145">
        <f>X158*K158</f>
        <v>0</v>
      </c>
      <c r="Z158" s="145">
        <v>0</v>
      </c>
      <c r="AA158" s="146">
        <f>Z158*K158</f>
        <v>0</v>
      </c>
      <c r="AR158" s="12" t="s">
        <v>142</v>
      </c>
      <c r="AT158" s="12" t="s">
        <v>138</v>
      </c>
      <c r="AU158" s="12" t="s">
        <v>104</v>
      </c>
      <c r="AY158" s="12" t="s">
        <v>137</v>
      </c>
      <c r="BE158" s="147">
        <f>IF(U158="základní",N158,0)</f>
        <v>0</v>
      </c>
      <c r="BF158" s="147">
        <f>IF(U158="snížená",N158,0)</f>
        <v>0</v>
      </c>
      <c r="BG158" s="147">
        <f>IF(U158="zákl. přenesená",N158,0)</f>
        <v>0</v>
      </c>
      <c r="BH158" s="147">
        <f>IF(U158="sníž. přenesená",N158,0)</f>
        <v>0</v>
      </c>
      <c r="BI158" s="147">
        <f>IF(U158="nulová",N158,0)</f>
        <v>0</v>
      </c>
      <c r="BJ158" s="12" t="s">
        <v>81</v>
      </c>
      <c r="BK158" s="147">
        <f>ROUND(L158*K158,2)</f>
        <v>0</v>
      </c>
      <c r="BL158" s="12" t="s">
        <v>142</v>
      </c>
      <c r="BM158" s="12" t="s">
        <v>219</v>
      </c>
    </row>
    <row r="159" spans="2:65" s="29" customFormat="1" ht="31.5" customHeight="1">
      <c r="B159" s="26"/>
      <c r="C159" s="140" t="s">
        <v>220</v>
      </c>
      <c r="D159" s="140" t="s">
        <v>138</v>
      </c>
      <c r="E159" s="141" t="s">
        <v>221</v>
      </c>
      <c r="F159" s="406" t="s">
        <v>222</v>
      </c>
      <c r="G159" s="406"/>
      <c r="H159" s="406"/>
      <c r="I159" s="406"/>
      <c r="J159" s="142" t="s">
        <v>223</v>
      </c>
      <c r="K159" s="143">
        <v>47.434</v>
      </c>
      <c r="L159" s="407"/>
      <c r="M159" s="407"/>
      <c r="N159" s="408">
        <f>ROUND(L159*K159,2)</f>
        <v>0</v>
      </c>
      <c r="O159" s="408"/>
      <c r="P159" s="408"/>
      <c r="Q159" s="408"/>
      <c r="R159" s="28"/>
      <c r="T159" s="144" t="s">
        <v>5</v>
      </c>
      <c r="U159" s="35" t="s">
        <v>38</v>
      </c>
      <c r="V159" s="145">
        <v>0</v>
      </c>
      <c r="W159" s="145">
        <f>V159*K159</f>
        <v>0</v>
      </c>
      <c r="X159" s="145">
        <v>0</v>
      </c>
      <c r="Y159" s="145">
        <f>X159*K159</f>
        <v>0</v>
      </c>
      <c r="Z159" s="145">
        <v>0</v>
      </c>
      <c r="AA159" s="146">
        <f>Z159*K159</f>
        <v>0</v>
      </c>
      <c r="AR159" s="12" t="s">
        <v>142</v>
      </c>
      <c r="AT159" s="12" t="s">
        <v>138</v>
      </c>
      <c r="AU159" s="12" t="s">
        <v>104</v>
      </c>
      <c r="AY159" s="12" t="s">
        <v>137</v>
      </c>
      <c r="BE159" s="147">
        <f>IF(U159="základní",N159,0)</f>
        <v>0</v>
      </c>
      <c r="BF159" s="147">
        <f>IF(U159="snížená",N159,0)</f>
        <v>0</v>
      </c>
      <c r="BG159" s="147">
        <f>IF(U159="zákl. přenesená",N159,0)</f>
        <v>0</v>
      </c>
      <c r="BH159" s="147">
        <f>IF(U159="sníž. přenesená",N159,0)</f>
        <v>0</v>
      </c>
      <c r="BI159" s="147">
        <f>IF(U159="nulová",N159,0)</f>
        <v>0</v>
      </c>
      <c r="BJ159" s="12" t="s">
        <v>81</v>
      </c>
      <c r="BK159" s="147">
        <f>ROUND(L159*K159,2)</f>
        <v>0</v>
      </c>
      <c r="BL159" s="12" t="s">
        <v>142</v>
      </c>
      <c r="BM159" s="12" t="s">
        <v>224</v>
      </c>
    </row>
    <row r="160" spans="2:65" s="29" customFormat="1" ht="31.5" customHeight="1">
      <c r="B160" s="26"/>
      <c r="C160" s="140" t="s">
        <v>225</v>
      </c>
      <c r="D160" s="140" t="s">
        <v>138</v>
      </c>
      <c r="E160" s="141" t="s">
        <v>226</v>
      </c>
      <c r="F160" s="406" t="s">
        <v>227</v>
      </c>
      <c r="G160" s="406"/>
      <c r="H160" s="406"/>
      <c r="I160" s="406"/>
      <c r="J160" s="142" t="s">
        <v>150</v>
      </c>
      <c r="K160" s="143">
        <v>78.02</v>
      </c>
      <c r="L160" s="407"/>
      <c r="M160" s="407"/>
      <c r="N160" s="408">
        <f>ROUND(L160*K160,2)</f>
        <v>0</v>
      </c>
      <c r="O160" s="408"/>
      <c r="P160" s="408"/>
      <c r="Q160" s="408"/>
      <c r="R160" s="28"/>
      <c r="T160" s="144" t="s">
        <v>5</v>
      </c>
      <c r="U160" s="35" t="s">
        <v>38</v>
      </c>
      <c r="V160" s="145">
        <v>0.299</v>
      </c>
      <c r="W160" s="145">
        <f>V160*K160</f>
        <v>23.327979999999997</v>
      </c>
      <c r="X160" s="145">
        <v>0</v>
      </c>
      <c r="Y160" s="145">
        <f>X160*K160</f>
        <v>0</v>
      </c>
      <c r="Z160" s="145">
        <v>0</v>
      </c>
      <c r="AA160" s="146">
        <f>Z160*K160</f>
        <v>0</v>
      </c>
      <c r="AR160" s="12" t="s">
        <v>142</v>
      </c>
      <c r="AT160" s="12" t="s">
        <v>138</v>
      </c>
      <c r="AU160" s="12" t="s">
        <v>104</v>
      </c>
      <c r="AY160" s="12" t="s">
        <v>137</v>
      </c>
      <c r="BE160" s="147">
        <f>IF(U160="základní",N160,0)</f>
        <v>0</v>
      </c>
      <c r="BF160" s="147">
        <f>IF(U160="snížená",N160,0)</f>
        <v>0</v>
      </c>
      <c r="BG160" s="147">
        <f>IF(U160="zákl. přenesená",N160,0)</f>
        <v>0</v>
      </c>
      <c r="BH160" s="147">
        <f>IF(U160="sníž. přenesená",N160,0)</f>
        <v>0</v>
      </c>
      <c r="BI160" s="147">
        <f>IF(U160="nulová",N160,0)</f>
        <v>0</v>
      </c>
      <c r="BJ160" s="12" t="s">
        <v>81</v>
      </c>
      <c r="BK160" s="147">
        <f>ROUND(L160*K160,2)</f>
        <v>0</v>
      </c>
      <c r="BL160" s="12" t="s">
        <v>142</v>
      </c>
      <c r="BM160" s="12" t="s">
        <v>228</v>
      </c>
    </row>
    <row r="161" spans="2:51" s="153" customFormat="1" ht="14.4" customHeight="1">
      <c r="B161" s="148"/>
      <c r="C161" s="149"/>
      <c r="D161" s="149"/>
      <c r="E161" s="150" t="s">
        <v>5</v>
      </c>
      <c r="F161" s="417" t="s">
        <v>229</v>
      </c>
      <c r="G161" s="418"/>
      <c r="H161" s="418"/>
      <c r="I161" s="418"/>
      <c r="J161" s="149"/>
      <c r="K161" s="151">
        <v>78.02</v>
      </c>
      <c r="L161" s="182"/>
      <c r="M161" s="182"/>
      <c r="N161" s="149"/>
      <c r="O161" s="149"/>
      <c r="P161" s="149"/>
      <c r="Q161" s="149"/>
      <c r="R161" s="152"/>
      <c r="T161" s="154"/>
      <c r="U161" s="149"/>
      <c r="V161" s="149"/>
      <c r="W161" s="149"/>
      <c r="X161" s="149"/>
      <c r="Y161" s="149"/>
      <c r="Z161" s="149"/>
      <c r="AA161" s="155"/>
      <c r="AT161" s="156" t="s">
        <v>145</v>
      </c>
      <c r="AU161" s="156" t="s">
        <v>104</v>
      </c>
      <c r="AV161" s="153" t="s">
        <v>104</v>
      </c>
      <c r="AW161" s="153" t="s">
        <v>31</v>
      </c>
      <c r="AX161" s="153" t="s">
        <v>73</v>
      </c>
      <c r="AY161" s="156" t="s">
        <v>137</v>
      </c>
    </row>
    <row r="162" spans="2:51" s="162" customFormat="1" ht="14.4" customHeight="1">
      <c r="B162" s="157"/>
      <c r="C162" s="158"/>
      <c r="D162" s="158"/>
      <c r="E162" s="159" t="s">
        <v>5</v>
      </c>
      <c r="F162" s="419" t="s">
        <v>146</v>
      </c>
      <c r="G162" s="420"/>
      <c r="H162" s="420"/>
      <c r="I162" s="420"/>
      <c r="J162" s="158"/>
      <c r="K162" s="160">
        <v>78.02</v>
      </c>
      <c r="L162" s="183"/>
      <c r="M162" s="183"/>
      <c r="N162" s="158"/>
      <c r="O162" s="158"/>
      <c r="P162" s="158"/>
      <c r="Q162" s="158"/>
      <c r="R162" s="161"/>
      <c r="T162" s="163"/>
      <c r="U162" s="158"/>
      <c r="V162" s="158"/>
      <c r="W162" s="158"/>
      <c r="X162" s="158"/>
      <c r="Y162" s="158"/>
      <c r="Z162" s="158"/>
      <c r="AA162" s="164"/>
      <c r="AT162" s="165" t="s">
        <v>145</v>
      </c>
      <c r="AU162" s="165" t="s">
        <v>104</v>
      </c>
      <c r="AV162" s="162" t="s">
        <v>142</v>
      </c>
      <c r="AW162" s="162" t="s">
        <v>31</v>
      </c>
      <c r="AX162" s="162" t="s">
        <v>81</v>
      </c>
      <c r="AY162" s="165" t="s">
        <v>137</v>
      </c>
    </row>
    <row r="163" spans="2:65" s="29" customFormat="1" ht="22.5" customHeight="1">
      <c r="B163" s="26"/>
      <c r="C163" s="140" t="s">
        <v>230</v>
      </c>
      <c r="D163" s="140" t="s">
        <v>138</v>
      </c>
      <c r="E163" s="141" t="s">
        <v>231</v>
      </c>
      <c r="F163" s="406" t="s">
        <v>232</v>
      </c>
      <c r="G163" s="406"/>
      <c r="H163" s="406"/>
      <c r="I163" s="406"/>
      <c r="J163" s="142" t="s">
        <v>141</v>
      </c>
      <c r="K163" s="143">
        <v>41.7</v>
      </c>
      <c r="L163" s="407"/>
      <c r="M163" s="407"/>
      <c r="N163" s="408">
        <f>ROUND(L163*K163,2)</f>
        <v>0</v>
      </c>
      <c r="O163" s="408"/>
      <c r="P163" s="408"/>
      <c r="Q163" s="408"/>
      <c r="R163" s="28"/>
      <c r="T163" s="144" t="s">
        <v>5</v>
      </c>
      <c r="U163" s="35" t="s">
        <v>38</v>
      </c>
      <c r="V163" s="145">
        <v>0.035</v>
      </c>
      <c r="W163" s="145">
        <f>V163*K163</f>
        <v>1.4595000000000002</v>
      </c>
      <c r="X163" s="145">
        <v>0</v>
      </c>
      <c r="Y163" s="145">
        <f>X163*K163</f>
        <v>0</v>
      </c>
      <c r="Z163" s="145">
        <v>0</v>
      </c>
      <c r="AA163" s="146">
        <f>Z163*K163</f>
        <v>0</v>
      </c>
      <c r="AR163" s="12" t="s">
        <v>142</v>
      </c>
      <c r="AT163" s="12" t="s">
        <v>138</v>
      </c>
      <c r="AU163" s="12" t="s">
        <v>104</v>
      </c>
      <c r="AY163" s="12" t="s">
        <v>137</v>
      </c>
      <c r="BE163" s="147">
        <f>IF(U163="základní",N163,0)</f>
        <v>0</v>
      </c>
      <c r="BF163" s="147">
        <f>IF(U163="snížená",N163,0)</f>
        <v>0</v>
      </c>
      <c r="BG163" s="147">
        <f>IF(U163="zákl. přenesená",N163,0)</f>
        <v>0</v>
      </c>
      <c r="BH163" s="147">
        <f>IF(U163="sníž. přenesená",N163,0)</f>
        <v>0</v>
      </c>
      <c r="BI163" s="147">
        <f>IF(U163="nulová",N163,0)</f>
        <v>0</v>
      </c>
      <c r="BJ163" s="12" t="s">
        <v>81</v>
      </c>
      <c r="BK163" s="147">
        <f>ROUND(L163*K163,2)</f>
        <v>0</v>
      </c>
      <c r="BL163" s="12" t="s">
        <v>142</v>
      </c>
      <c r="BM163" s="12" t="s">
        <v>233</v>
      </c>
    </row>
    <row r="164" spans="2:51" s="153" customFormat="1" ht="14.4" customHeight="1">
      <c r="B164" s="148"/>
      <c r="C164" s="149"/>
      <c r="D164" s="149"/>
      <c r="E164" s="150" t="s">
        <v>5</v>
      </c>
      <c r="F164" s="417" t="s">
        <v>234</v>
      </c>
      <c r="G164" s="418"/>
      <c r="H164" s="418"/>
      <c r="I164" s="418"/>
      <c r="J164" s="149"/>
      <c r="K164" s="151">
        <v>41.7</v>
      </c>
      <c r="L164" s="182"/>
      <c r="M164" s="182"/>
      <c r="N164" s="149"/>
      <c r="O164" s="149"/>
      <c r="P164" s="149"/>
      <c r="Q164" s="149"/>
      <c r="R164" s="152"/>
      <c r="T164" s="154"/>
      <c r="U164" s="149"/>
      <c r="V164" s="149"/>
      <c r="W164" s="149"/>
      <c r="X164" s="149"/>
      <c r="Y164" s="149"/>
      <c r="Z164" s="149"/>
      <c r="AA164" s="155"/>
      <c r="AT164" s="156" t="s">
        <v>145</v>
      </c>
      <c r="AU164" s="156" t="s">
        <v>104</v>
      </c>
      <c r="AV164" s="153" t="s">
        <v>104</v>
      </c>
      <c r="AW164" s="153" t="s">
        <v>31</v>
      </c>
      <c r="AX164" s="153" t="s">
        <v>73</v>
      </c>
      <c r="AY164" s="156" t="s">
        <v>137</v>
      </c>
    </row>
    <row r="165" spans="2:51" s="162" customFormat="1" ht="14.4" customHeight="1">
      <c r="B165" s="157"/>
      <c r="C165" s="158"/>
      <c r="D165" s="158"/>
      <c r="E165" s="159" t="s">
        <v>5</v>
      </c>
      <c r="F165" s="419" t="s">
        <v>146</v>
      </c>
      <c r="G165" s="420"/>
      <c r="H165" s="420"/>
      <c r="I165" s="420"/>
      <c r="J165" s="158"/>
      <c r="K165" s="160">
        <v>41.7</v>
      </c>
      <c r="L165" s="183"/>
      <c r="M165" s="183"/>
      <c r="N165" s="158"/>
      <c r="O165" s="158"/>
      <c r="P165" s="158"/>
      <c r="Q165" s="158"/>
      <c r="R165" s="161"/>
      <c r="T165" s="163"/>
      <c r="U165" s="158"/>
      <c r="V165" s="158"/>
      <c r="W165" s="158"/>
      <c r="X165" s="158"/>
      <c r="Y165" s="158"/>
      <c r="Z165" s="158"/>
      <c r="AA165" s="164"/>
      <c r="AT165" s="165" t="s">
        <v>145</v>
      </c>
      <c r="AU165" s="165" t="s">
        <v>104</v>
      </c>
      <c r="AV165" s="162" t="s">
        <v>142</v>
      </c>
      <c r="AW165" s="162" t="s">
        <v>31</v>
      </c>
      <c r="AX165" s="162" t="s">
        <v>81</v>
      </c>
      <c r="AY165" s="165" t="s">
        <v>137</v>
      </c>
    </row>
    <row r="166" spans="2:63" s="132" customFormat="1" ht="29.85" customHeight="1">
      <c r="B166" s="128"/>
      <c r="C166" s="129"/>
      <c r="D166" s="139" t="s">
        <v>117</v>
      </c>
      <c r="E166" s="139"/>
      <c r="F166" s="139"/>
      <c r="G166" s="139"/>
      <c r="H166" s="139"/>
      <c r="I166" s="139"/>
      <c r="J166" s="139"/>
      <c r="K166" s="139"/>
      <c r="L166" s="185"/>
      <c r="M166" s="185"/>
      <c r="N166" s="413">
        <f>BK166</f>
        <v>0</v>
      </c>
      <c r="O166" s="414"/>
      <c r="P166" s="414"/>
      <c r="Q166" s="414"/>
      <c r="R166" s="131"/>
      <c r="T166" s="133"/>
      <c r="U166" s="129"/>
      <c r="V166" s="129"/>
      <c r="W166" s="134">
        <f>SUM(W167:W169)</f>
        <v>6.40356</v>
      </c>
      <c r="X166" s="129"/>
      <c r="Y166" s="134">
        <f>SUM(Y167:Y169)</f>
        <v>24.740768099999997</v>
      </c>
      <c r="Z166" s="129"/>
      <c r="AA166" s="135">
        <f>SUM(AA167:AA169)</f>
        <v>0</v>
      </c>
      <c r="AR166" s="136" t="s">
        <v>81</v>
      </c>
      <c r="AT166" s="137" t="s">
        <v>72</v>
      </c>
      <c r="AU166" s="137" t="s">
        <v>81</v>
      </c>
      <c r="AY166" s="136" t="s">
        <v>137</v>
      </c>
      <c r="BK166" s="138">
        <f>SUM(BK167:BK169)</f>
        <v>0</v>
      </c>
    </row>
    <row r="167" spans="2:65" s="29" customFormat="1" ht="22.5" customHeight="1">
      <c r="B167" s="26"/>
      <c r="C167" s="140" t="s">
        <v>235</v>
      </c>
      <c r="D167" s="140" t="s">
        <v>138</v>
      </c>
      <c r="E167" s="141" t="s">
        <v>236</v>
      </c>
      <c r="F167" s="406" t="s">
        <v>237</v>
      </c>
      <c r="G167" s="406"/>
      <c r="H167" s="406"/>
      <c r="I167" s="406"/>
      <c r="J167" s="142" t="s">
        <v>150</v>
      </c>
      <c r="K167" s="143">
        <v>10.965</v>
      </c>
      <c r="L167" s="407"/>
      <c r="M167" s="407"/>
      <c r="N167" s="408">
        <f>ROUND(L167*K167,2)</f>
        <v>0</v>
      </c>
      <c r="O167" s="408"/>
      <c r="P167" s="408"/>
      <c r="Q167" s="408"/>
      <c r="R167" s="28"/>
      <c r="T167" s="144" t="s">
        <v>5</v>
      </c>
      <c r="U167" s="35" t="s">
        <v>38</v>
      </c>
      <c r="V167" s="145">
        <v>0.584</v>
      </c>
      <c r="W167" s="145">
        <f>V167*K167</f>
        <v>6.40356</v>
      </c>
      <c r="X167" s="145">
        <v>2.25634</v>
      </c>
      <c r="Y167" s="145">
        <f>X167*K167</f>
        <v>24.740768099999997</v>
      </c>
      <c r="Z167" s="145">
        <v>0</v>
      </c>
      <c r="AA167" s="146">
        <f>Z167*K167</f>
        <v>0</v>
      </c>
      <c r="AR167" s="12" t="s">
        <v>142</v>
      </c>
      <c r="AT167" s="12" t="s">
        <v>138</v>
      </c>
      <c r="AU167" s="12" t="s">
        <v>104</v>
      </c>
      <c r="AY167" s="12" t="s">
        <v>137</v>
      </c>
      <c r="BE167" s="147">
        <f>IF(U167="základní",N167,0)</f>
        <v>0</v>
      </c>
      <c r="BF167" s="147">
        <f>IF(U167="snížená",N167,0)</f>
        <v>0</v>
      </c>
      <c r="BG167" s="147">
        <f>IF(U167="zákl. přenesená",N167,0)</f>
        <v>0</v>
      </c>
      <c r="BH167" s="147">
        <f>IF(U167="sníž. přenesená",N167,0)</f>
        <v>0</v>
      </c>
      <c r="BI167" s="147">
        <f>IF(U167="nulová",N167,0)</f>
        <v>0</v>
      </c>
      <c r="BJ167" s="12" t="s">
        <v>81</v>
      </c>
      <c r="BK167" s="147">
        <f>ROUND(L167*K167,2)</f>
        <v>0</v>
      </c>
      <c r="BL167" s="12" t="s">
        <v>142</v>
      </c>
      <c r="BM167" s="12" t="s">
        <v>238</v>
      </c>
    </row>
    <row r="168" spans="2:51" s="153" customFormat="1" ht="14.4" customHeight="1">
      <c r="B168" s="148"/>
      <c r="C168" s="149"/>
      <c r="D168" s="149"/>
      <c r="E168" s="150" t="s">
        <v>5</v>
      </c>
      <c r="F168" s="417" t="s">
        <v>239</v>
      </c>
      <c r="G168" s="418"/>
      <c r="H168" s="418"/>
      <c r="I168" s="418"/>
      <c r="J168" s="149"/>
      <c r="K168" s="151">
        <v>10.965</v>
      </c>
      <c r="L168" s="182"/>
      <c r="M168" s="182"/>
      <c r="N168" s="149"/>
      <c r="O168" s="149"/>
      <c r="P168" s="149"/>
      <c r="Q168" s="149"/>
      <c r="R168" s="152"/>
      <c r="T168" s="154"/>
      <c r="U168" s="149"/>
      <c r="V168" s="149"/>
      <c r="W168" s="149"/>
      <c r="X168" s="149"/>
      <c r="Y168" s="149"/>
      <c r="Z168" s="149"/>
      <c r="AA168" s="155"/>
      <c r="AT168" s="156" t="s">
        <v>145</v>
      </c>
      <c r="AU168" s="156" t="s">
        <v>104</v>
      </c>
      <c r="AV168" s="153" t="s">
        <v>104</v>
      </c>
      <c r="AW168" s="153" t="s">
        <v>31</v>
      </c>
      <c r="AX168" s="153" t="s">
        <v>73</v>
      </c>
      <c r="AY168" s="156" t="s">
        <v>137</v>
      </c>
    </row>
    <row r="169" spans="2:51" s="162" customFormat="1" ht="14.4" customHeight="1">
      <c r="B169" s="157"/>
      <c r="C169" s="158"/>
      <c r="D169" s="158"/>
      <c r="E169" s="159" t="s">
        <v>5</v>
      </c>
      <c r="F169" s="419" t="s">
        <v>146</v>
      </c>
      <c r="G169" s="420"/>
      <c r="H169" s="420"/>
      <c r="I169" s="420"/>
      <c r="J169" s="158"/>
      <c r="K169" s="160">
        <v>10.965</v>
      </c>
      <c r="L169" s="183"/>
      <c r="M169" s="183"/>
      <c r="N169" s="158"/>
      <c r="O169" s="158"/>
      <c r="P169" s="158"/>
      <c r="Q169" s="158"/>
      <c r="R169" s="161"/>
      <c r="T169" s="163"/>
      <c r="U169" s="158"/>
      <c r="V169" s="158"/>
      <c r="W169" s="158"/>
      <c r="X169" s="158"/>
      <c r="Y169" s="158"/>
      <c r="Z169" s="158"/>
      <c r="AA169" s="164"/>
      <c r="AT169" s="165" t="s">
        <v>145</v>
      </c>
      <c r="AU169" s="165" t="s">
        <v>104</v>
      </c>
      <c r="AV169" s="162" t="s">
        <v>142</v>
      </c>
      <c r="AW169" s="162" t="s">
        <v>31</v>
      </c>
      <c r="AX169" s="162" t="s">
        <v>81</v>
      </c>
      <c r="AY169" s="165" t="s">
        <v>137</v>
      </c>
    </row>
    <row r="170" spans="2:63" s="132" customFormat="1" ht="29.85" customHeight="1">
      <c r="B170" s="128"/>
      <c r="C170" s="129"/>
      <c r="D170" s="139" t="s">
        <v>118</v>
      </c>
      <c r="E170" s="139"/>
      <c r="F170" s="139"/>
      <c r="G170" s="139"/>
      <c r="H170" s="139"/>
      <c r="I170" s="139"/>
      <c r="J170" s="139"/>
      <c r="K170" s="139"/>
      <c r="L170" s="185"/>
      <c r="M170" s="185"/>
      <c r="N170" s="413">
        <f>BK170</f>
        <v>0</v>
      </c>
      <c r="O170" s="414"/>
      <c r="P170" s="414"/>
      <c r="Q170" s="414"/>
      <c r="R170" s="131"/>
      <c r="T170" s="133"/>
      <c r="U170" s="129"/>
      <c r="V170" s="129"/>
      <c r="W170" s="134">
        <f>SUM(W171:W178)</f>
        <v>71.01629999999999</v>
      </c>
      <c r="X170" s="129"/>
      <c r="Y170" s="134">
        <f>SUM(Y171:Y178)</f>
        <v>270.36075</v>
      </c>
      <c r="Z170" s="129"/>
      <c r="AA170" s="135">
        <f>SUM(AA171:AA178)</f>
        <v>0</v>
      </c>
      <c r="AR170" s="136" t="s">
        <v>81</v>
      </c>
      <c r="AT170" s="137" t="s">
        <v>72</v>
      </c>
      <c r="AU170" s="137" t="s">
        <v>81</v>
      </c>
      <c r="AY170" s="136" t="s">
        <v>137</v>
      </c>
      <c r="BK170" s="138">
        <f>SUM(BK171:BK178)</f>
        <v>0</v>
      </c>
    </row>
    <row r="171" spans="2:65" s="29" customFormat="1" ht="22.5" customHeight="1">
      <c r="B171" s="26"/>
      <c r="C171" s="140" t="s">
        <v>10</v>
      </c>
      <c r="D171" s="140" t="s">
        <v>138</v>
      </c>
      <c r="E171" s="141" t="s">
        <v>240</v>
      </c>
      <c r="F171" s="406" t="s">
        <v>241</v>
      </c>
      <c r="G171" s="406"/>
      <c r="H171" s="406"/>
      <c r="I171" s="406"/>
      <c r="J171" s="142" t="s">
        <v>141</v>
      </c>
      <c r="K171" s="143">
        <v>654.1</v>
      </c>
      <c r="L171" s="407"/>
      <c r="M171" s="407"/>
      <c r="N171" s="408">
        <f>ROUND(L171*K171,2)</f>
        <v>0</v>
      </c>
      <c r="O171" s="408"/>
      <c r="P171" s="408"/>
      <c r="Q171" s="408"/>
      <c r="R171" s="28"/>
      <c r="T171" s="144" t="s">
        <v>5</v>
      </c>
      <c r="U171" s="35" t="s">
        <v>38</v>
      </c>
      <c r="V171" s="145">
        <v>0.026</v>
      </c>
      <c r="W171" s="145">
        <f>V171*K171</f>
        <v>17.0066</v>
      </c>
      <c r="X171" s="145">
        <v>0</v>
      </c>
      <c r="Y171" s="145">
        <f>X171*K171</f>
        <v>0</v>
      </c>
      <c r="Z171" s="145">
        <v>0</v>
      </c>
      <c r="AA171" s="146">
        <f>Z171*K171</f>
        <v>0</v>
      </c>
      <c r="AR171" s="12" t="s">
        <v>142</v>
      </c>
      <c r="AT171" s="12" t="s">
        <v>138</v>
      </c>
      <c r="AU171" s="12" t="s">
        <v>104</v>
      </c>
      <c r="AY171" s="12" t="s">
        <v>137</v>
      </c>
      <c r="BE171" s="147">
        <f>IF(U171="základní",N171,0)</f>
        <v>0</v>
      </c>
      <c r="BF171" s="147">
        <f>IF(U171="snížená",N171,0)</f>
        <v>0</v>
      </c>
      <c r="BG171" s="147">
        <f>IF(U171="zákl. přenesená",N171,0)</f>
        <v>0</v>
      </c>
      <c r="BH171" s="147">
        <f>IF(U171="sníž. přenesená",N171,0)</f>
        <v>0</v>
      </c>
      <c r="BI171" s="147">
        <f>IF(U171="nulová",N171,0)</f>
        <v>0</v>
      </c>
      <c r="BJ171" s="12" t="s">
        <v>81</v>
      </c>
      <c r="BK171" s="147">
        <f>ROUND(L171*K171,2)</f>
        <v>0</v>
      </c>
      <c r="BL171" s="12" t="s">
        <v>142</v>
      </c>
      <c r="BM171" s="12" t="s">
        <v>242</v>
      </c>
    </row>
    <row r="172" spans="2:65" s="29" customFormat="1" ht="31.5" customHeight="1">
      <c r="B172" s="26"/>
      <c r="C172" s="140" t="s">
        <v>243</v>
      </c>
      <c r="D172" s="140" t="s">
        <v>138</v>
      </c>
      <c r="E172" s="141" t="s">
        <v>244</v>
      </c>
      <c r="F172" s="406" t="s">
        <v>245</v>
      </c>
      <c r="G172" s="406"/>
      <c r="H172" s="406"/>
      <c r="I172" s="406"/>
      <c r="J172" s="142" t="s">
        <v>141</v>
      </c>
      <c r="K172" s="143">
        <v>654.1</v>
      </c>
      <c r="L172" s="407"/>
      <c r="M172" s="407"/>
      <c r="N172" s="408">
        <f>ROUND(L172*K172,2)</f>
        <v>0</v>
      </c>
      <c r="O172" s="408"/>
      <c r="P172" s="408"/>
      <c r="Q172" s="408"/>
      <c r="R172" s="28"/>
      <c r="T172" s="144" t="s">
        <v>5</v>
      </c>
      <c r="U172" s="35" t="s">
        <v>38</v>
      </c>
      <c r="V172" s="145">
        <v>0.037</v>
      </c>
      <c r="W172" s="145">
        <f>V172*K172</f>
        <v>24.2017</v>
      </c>
      <c r="X172" s="145">
        <v>0.408</v>
      </c>
      <c r="Y172" s="145">
        <f>X172*K172</f>
        <v>266.8728</v>
      </c>
      <c r="Z172" s="145">
        <v>0</v>
      </c>
      <c r="AA172" s="146">
        <f>Z172*K172</f>
        <v>0</v>
      </c>
      <c r="AR172" s="12" t="s">
        <v>142</v>
      </c>
      <c r="AT172" s="12" t="s">
        <v>138</v>
      </c>
      <c r="AU172" s="12" t="s">
        <v>104</v>
      </c>
      <c r="AY172" s="12" t="s">
        <v>137</v>
      </c>
      <c r="BE172" s="147">
        <f>IF(U172="základní",N172,0)</f>
        <v>0</v>
      </c>
      <c r="BF172" s="147">
        <f>IF(U172="snížená",N172,0)</f>
        <v>0</v>
      </c>
      <c r="BG172" s="147">
        <f>IF(U172="zákl. přenesená",N172,0)</f>
        <v>0</v>
      </c>
      <c r="BH172" s="147">
        <f>IF(U172="sníž. přenesená",N172,0)</f>
        <v>0</v>
      </c>
      <c r="BI172" s="147">
        <f>IF(U172="nulová",N172,0)</f>
        <v>0</v>
      </c>
      <c r="BJ172" s="12" t="s">
        <v>81</v>
      </c>
      <c r="BK172" s="147">
        <f>ROUND(L172*K172,2)</f>
        <v>0</v>
      </c>
      <c r="BL172" s="12" t="s">
        <v>142</v>
      </c>
      <c r="BM172" s="12" t="s">
        <v>246</v>
      </c>
    </row>
    <row r="173" spans="2:51" s="153" customFormat="1" ht="14.4" customHeight="1">
      <c r="B173" s="148"/>
      <c r="C173" s="149"/>
      <c r="D173" s="149"/>
      <c r="E173" s="150" t="s">
        <v>5</v>
      </c>
      <c r="F173" s="417" t="s">
        <v>247</v>
      </c>
      <c r="G173" s="418"/>
      <c r="H173" s="418"/>
      <c r="I173" s="418"/>
      <c r="J173" s="149"/>
      <c r="K173" s="151">
        <v>654.1</v>
      </c>
      <c r="L173" s="182"/>
      <c r="M173" s="182"/>
      <c r="N173" s="149"/>
      <c r="O173" s="149"/>
      <c r="P173" s="149"/>
      <c r="Q173" s="149"/>
      <c r="R173" s="152"/>
      <c r="T173" s="154"/>
      <c r="U173" s="149"/>
      <c r="V173" s="149"/>
      <c r="W173" s="149"/>
      <c r="X173" s="149"/>
      <c r="Y173" s="149"/>
      <c r="Z173" s="149"/>
      <c r="AA173" s="155"/>
      <c r="AT173" s="156" t="s">
        <v>145</v>
      </c>
      <c r="AU173" s="156" t="s">
        <v>104</v>
      </c>
      <c r="AV173" s="153" t="s">
        <v>104</v>
      </c>
      <c r="AW173" s="153" t="s">
        <v>31</v>
      </c>
      <c r="AX173" s="153" t="s">
        <v>73</v>
      </c>
      <c r="AY173" s="156" t="s">
        <v>137</v>
      </c>
    </row>
    <row r="174" spans="2:51" s="162" customFormat="1" ht="14.4" customHeight="1">
      <c r="B174" s="157"/>
      <c r="C174" s="158"/>
      <c r="D174" s="158"/>
      <c r="E174" s="159" t="s">
        <v>5</v>
      </c>
      <c r="F174" s="419" t="s">
        <v>146</v>
      </c>
      <c r="G174" s="420"/>
      <c r="H174" s="420"/>
      <c r="I174" s="420"/>
      <c r="J174" s="158"/>
      <c r="K174" s="160">
        <v>654.1</v>
      </c>
      <c r="L174" s="183"/>
      <c r="M174" s="183"/>
      <c r="N174" s="158"/>
      <c r="O174" s="158"/>
      <c r="P174" s="158"/>
      <c r="Q174" s="158"/>
      <c r="R174" s="161"/>
      <c r="T174" s="163"/>
      <c r="U174" s="158"/>
      <c r="V174" s="158"/>
      <c r="W174" s="158"/>
      <c r="X174" s="158"/>
      <c r="Y174" s="158"/>
      <c r="Z174" s="158"/>
      <c r="AA174" s="164"/>
      <c r="AT174" s="165" t="s">
        <v>145</v>
      </c>
      <c r="AU174" s="165" t="s">
        <v>104</v>
      </c>
      <c r="AV174" s="162" t="s">
        <v>142</v>
      </c>
      <c r="AW174" s="162" t="s">
        <v>31</v>
      </c>
      <c r="AX174" s="162" t="s">
        <v>81</v>
      </c>
      <c r="AY174" s="165" t="s">
        <v>137</v>
      </c>
    </row>
    <row r="175" spans="2:65" s="29" customFormat="1" ht="31.5" customHeight="1">
      <c r="B175" s="26"/>
      <c r="C175" s="140" t="s">
        <v>248</v>
      </c>
      <c r="D175" s="140" t="s">
        <v>138</v>
      </c>
      <c r="E175" s="141" t="s">
        <v>249</v>
      </c>
      <c r="F175" s="406" t="s">
        <v>250</v>
      </c>
      <c r="G175" s="406"/>
      <c r="H175" s="406"/>
      <c r="I175" s="406"/>
      <c r="J175" s="142" t="s">
        <v>141</v>
      </c>
      <c r="K175" s="143">
        <v>41.4</v>
      </c>
      <c r="L175" s="407"/>
      <c r="M175" s="407"/>
      <c r="N175" s="408">
        <f>ROUND(L175*K175,2)</f>
        <v>0</v>
      </c>
      <c r="O175" s="408"/>
      <c r="P175" s="408"/>
      <c r="Q175" s="408"/>
      <c r="R175" s="28"/>
      <c r="T175" s="144" t="s">
        <v>5</v>
      </c>
      <c r="U175" s="35" t="s">
        <v>38</v>
      </c>
      <c r="V175" s="145">
        <v>0.72</v>
      </c>
      <c r="W175" s="145">
        <f>V175*K175</f>
        <v>29.807999999999996</v>
      </c>
      <c r="X175" s="145">
        <v>0.08425</v>
      </c>
      <c r="Y175" s="145">
        <f>X175*K175</f>
        <v>3.48795</v>
      </c>
      <c r="Z175" s="145">
        <v>0</v>
      </c>
      <c r="AA175" s="146">
        <f>Z175*K175</f>
        <v>0</v>
      </c>
      <c r="AR175" s="12" t="s">
        <v>142</v>
      </c>
      <c r="AT175" s="12" t="s">
        <v>138</v>
      </c>
      <c r="AU175" s="12" t="s">
        <v>104</v>
      </c>
      <c r="AY175" s="12" t="s">
        <v>137</v>
      </c>
      <c r="BE175" s="147">
        <f>IF(U175="základní",N175,0)</f>
        <v>0</v>
      </c>
      <c r="BF175" s="147">
        <f>IF(U175="snížená",N175,0)</f>
        <v>0</v>
      </c>
      <c r="BG175" s="147">
        <f>IF(U175="zákl. přenesená",N175,0)</f>
        <v>0</v>
      </c>
      <c r="BH175" s="147">
        <f>IF(U175="sníž. přenesená",N175,0)</f>
        <v>0</v>
      </c>
      <c r="BI175" s="147">
        <f>IF(U175="nulová",N175,0)</f>
        <v>0</v>
      </c>
      <c r="BJ175" s="12" t="s">
        <v>81</v>
      </c>
      <c r="BK175" s="147">
        <f>ROUND(L175*K175,2)</f>
        <v>0</v>
      </c>
      <c r="BL175" s="12" t="s">
        <v>142</v>
      </c>
      <c r="BM175" s="12" t="s">
        <v>251</v>
      </c>
    </row>
    <row r="176" spans="2:51" s="171" customFormat="1" ht="14.4" customHeight="1">
      <c r="B176" s="166"/>
      <c r="C176" s="167"/>
      <c r="D176" s="167"/>
      <c r="E176" s="168" t="s">
        <v>5</v>
      </c>
      <c r="F176" s="426" t="s">
        <v>252</v>
      </c>
      <c r="G176" s="427"/>
      <c r="H176" s="427"/>
      <c r="I176" s="427"/>
      <c r="J176" s="167"/>
      <c r="K176" s="169" t="s">
        <v>5</v>
      </c>
      <c r="L176" s="184"/>
      <c r="M176" s="184"/>
      <c r="N176" s="167"/>
      <c r="O176" s="167"/>
      <c r="P176" s="167"/>
      <c r="Q176" s="167"/>
      <c r="R176" s="170"/>
      <c r="T176" s="172"/>
      <c r="U176" s="167"/>
      <c r="V176" s="167"/>
      <c r="W176" s="167"/>
      <c r="X176" s="167"/>
      <c r="Y176" s="167"/>
      <c r="Z176" s="167"/>
      <c r="AA176" s="173"/>
      <c r="AT176" s="174" t="s">
        <v>145</v>
      </c>
      <c r="AU176" s="174" t="s">
        <v>104</v>
      </c>
      <c r="AV176" s="171" t="s">
        <v>81</v>
      </c>
      <c r="AW176" s="171" t="s">
        <v>31</v>
      </c>
      <c r="AX176" s="171" t="s">
        <v>73</v>
      </c>
      <c r="AY176" s="174" t="s">
        <v>137</v>
      </c>
    </row>
    <row r="177" spans="2:51" s="153" customFormat="1" ht="14.4" customHeight="1">
      <c r="B177" s="148"/>
      <c r="C177" s="149"/>
      <c r="D177" s="149"/>
      <c r="E177" s="150" t="s">
        <v>5</v>
      </c>
      <c r="F177" s="424" t="s">
        <v>253</v>
      </c>
      <c r="G177" s="425"/>
      <c r="H177" s="425"/>
      <c r="I177" s="425"/>
      <c r="J177" s="149"/>
      <c r="K177" s="151">
        <v>41.4</v>
      </c>
      <c r="L177" s="182"/>
      <c r="M177" s="182"/>
      <c r="N177" s="149"/>
      <c r="O177" s="149"/>
      <c r="P177" s="149"/>
      <c r="Q177" s="149"/>
      <c r="R177" s="152"/>
      <c r="T177" s="154"/>
      <c r="U177" s="149"/>
      <c r="V177" s="149"/>
      <c r="W177" s="149"/>
      <c r="X177" s="149"/>
      <c r="Y177" s="149"/>
      <c r="Z177" s="149"/>
      <c r="AA177" s="155"/>
      <c r="AT177" s="156" t="s">
        <v>145</v>
      </c>
      <c r="AU177" s="156" t="s">
        <v>104</v>
      </c>
      <c r="AV177" s="153" t="s">
        <v>104</v>
      </c>
      <c r="AW177" s="153" t="s">
        <v>31</v>
      </c>
      <c r="AX177" s="153" t="s">
        <v>73</v>
      </c>
      <c r="AY177" s="156" t="s">
        <v>137</v>
      </c>
    </row>
    <row r="178" spans="2:51" s="162" customFormat="1" ht="14.4" customHeight="1">
      <c r="B178" s="157"/>
      <c r="C178" s="158"/>
      <c r="D178" s="158"/>
      <c r="E178" s="159" t="s">
        <v>5</v>
      </c>
      <c r="F178" s="419" t="s">
        <v>146</v>
      </c>
      <c r="G178" s="420"/>
      <c r="H178" s="420"/>
      <c r="I178" s="420"/>
      <c r="J178" s="158"/>
      <c r="K178" s="160">
        <v>41.4</v>
      </c>
      <c r="L178" s="183"/>
      <c r="M178" s="183"/>
      <c r="N178" s="158"/>
      <c r="O178" s="158"/>
      <c r="P178" s="158"/>
      <c r="Q178" s="158"/>
      <c r="R178" s="161"/>
      <c r="T178" s="163"/>
      <c r="U178" s="158"/>
      <c r="V178" s="158"/>
      <c r="W178" s="158"/>
      <c r="X178" s="158"/>
      <c r="Y178" s="158"/>
      <c r="Z178" s="158"/>
      <c r="AA178" s="164"/>
      <c r="AT178" s="165" t="s">
        <v>145</v>
      </c>
      <c r="AU178" s="165" t="s">
        <v>104</v>
      </c>
      <c r="AV178" s="162" t="s">
        <v>142</v>
      </c>
      <c r="AW178" s="162" t="s">
        <v>31</v>
      </c>
      <c r="AX178" s="162" t="s">
        <v>81</v>
      </c>
      <c r="AY178" s="165" t="s">
        <v>137</v>
      </c>
    </row>
    <row r="179" spans="2:63" s="132" customFormat="1" ht="29.85" customHeight="1">
      <c r="B179" s="128"/>
      <c r="C179" s="129"/>
      <c r="D179" s="139" t="s">
        <v>119</v>
      </c>
      <c r="E179" s="139"/>
      <c r="F179" s="139"/>
      <c r="G179" s="139"/>
      <c r="H179" s="139"/>
      <c r="I179" s="139"/>
      <c r="J179" s="139"/>
      <c r="K179" s="139"/>
      <c r="L179" s="185"/>
      <c r="M179" s="185"/>
      <c r="N179" s="413">
        <f>BK179</f>
        <v>0</v>
      </c>
      <c r="O179" s="414"/>
      <c r="P179" s="414"/>
      <c r="Q179" s="414"/>
      <c r="R179" s="131"/>
      <c r="T179" s="133"/>
      <c r="U179" s="129"/>
      <c r="V179" s="129"/>
      <c r="W179" s="134">
        <f>SUM(W180:W190)</f>
        <v>237.124</v>
      </c>
      <c r="X179" s="129"/>
      <c r="Y179" s="134">
        <f>SUM(Y180:Y190)</f>
        <v>180.81096</v>
      </c>
      <c r="Z179" s="129"/>
      <c r="AA179" s="135">
        <f>SUM(AA180:AA190)</f>
        <v>0</v>
      </c>
      <c r="AR179" s="136" t="s">
        <v>81</v>
      </c>
      <c r="AT179" s="137" t="s">
        <v>72</v>
      </c>
      <c r="AU179" s="137" t="s">
        <v>81</v>
      </c>
      <c r="AY179" s="136" t="s">
        <v>137</v>
      </c>
      <c r="BK179" s="138">
        <f>SUM(BK180:BK190)</f>
        <v>0</v>
      </c>
    </row>
    <row r="180" spans="2:65" s="29" customFormat="1" ht="31.5" customHeight="1">
      <c r="B180" s="26"/>
      <c r="C180" s="140" t="s">
        <v>254</v>
      </c>
      <c r="D180" s="140" t="s">
        <v>138</v>
      </c>
      <c r="E180" s="141" t="s">
        <v>255</v>
      </c>
      <c r="F180" s="406" t="s">
        <v>256</v>
      </c>
      <c r="G180" s="406"/>
      <c r="H180" s="406"/>
      <c r="I180" s="406"/>
      <c r="J180" s="142" t="s">
        <v>157</v>
      </c>
      <c r="K180" s="143">
        <v>731.9</v>
      </c>
      <c r="L180" s="407"/>
      <c r="M180" s="407"/>
      <c r="N180" s="408">
        <f>ROUND(L180*K180,2)</f>
        <v>0</v>
      </c>
      <c r="O180" s="408"/>
      <c r="P180" s="408"/>
      <c r="Q180" s="408"/>
      <c r="R180" s="28"/>
      <c r="T180" s="144" t="s">
        <v>5</v>
      </c>
      <c r="U180" s="35" t="s">
        <v>38</v>
      </c>
      <c r="V180" s="145">
        <v>0.228</v>
      </c>
      <c r="W180" s="145">
        <f>V180*K180</f>
        <v>166.8732</v>
      </c>
      <c r="X180" s="145">
        <v>0.07665</v>
      </c>
      <c r="Y180" s="145">
        <f>X180*K180</f>
        <v>56.100134999999995</v>
      </c>
      <c r="Z180" s="145">
        <v>0</v>
      </c>
      <c r="AA180" s="146">
        <f>Z180*K180</f>
        <v>0</v>
      </c>
      <c r="AR180" s="12" t="s">
        <v>142</v>
      </c>
      <c r="AT180" s="12" t="s">
        <v>138</v>
      </c>
      <c r="AU180" s="12" t="s">
        <v>104</v>
      </c>
      <c r="AY180" s="12" t="s">
        <v>137</v>
      </c>
      <c r="BE180" s="147">
        <f>IF(U180="základní",N180,0)</f>
        <v>0</v>
      </c>
      <c r="BF180" s="147">
        <f>IF(U180="snížená",N180,0)</f>
        <v>0</v>
      </c>
      <c r="BG180" s="147">
        <f>IF(U180="zákl. přenesená",N180,0)</f>
        <v>0</v>
      </c>
      <c r="BH180" s="147">
        <f>IF(U180="sníž. přenesená",N180,0)</f>
        <v>0</v>
      </c>
      <c r="BI180" s="147">
        <f>IF(U180="nulová",N180,0)</f>
        <v>0</v>
      </c>
      <c r="BJ180" s="12" t="s">
        <v>81</v>
      </c>
      <c r="BK180" s="147">
        <f>ROUND(L180*K180,2)</f>
        <v>0</v>
      </c>
      <c r="BL180" s="12" t="s">
        <v>142</v>
      </c>
      <c r="BM180" s="12" t="s">
        <v>257</v>
      </c>
    </row>
    <row r="181" spans="2:51" s="153" customFormat="1" ht="14.4" customHeight="1">
      <c r="B181" s="148"/>
      <c r="C181" s="149"/>
      <c r="D181" s="149"/>
      <c r="E181" s="150" t="s">
        <v>5</v>
      </c>
      <c r="F181" s="417" t="s">
        <v>258</v>
      </c>
      <c r="G181" s="418"/>
      <c r="H181" s="418"/>
      <c r="I181" s="418"/>
      <c r="J181" s="149"/>
      <c r="K181" s="151">
        <v>731.9</v>
      </c>
      <c r="L181" s="182"/>
      <c r="M181" s="182"/>
      <c r="N181" s="149"/>
      <c r="O181" s="149"/>
      <c r="P181" s="149"/>
      <c r="Q181" s="149"/>
      <c r="R181" s="152"/>
      <c r="T181" s="154"/>
      <c r="U181" s="149"/>
      <c r="V181" s="149"/>
      <c r="W181" s="149"/>
      <c r="X181" s="149"/>
      <c r="Y181" s="149"/>
      <c r="Z181" s="149"/>
      <c r="AA181" s="155"/>
      <c r="AT181" s="156" t="s">
        <v>145</v>
      </c>
      <c r="AU181" s="156" t="s">
        <v>104</v>
      </c>
      <c r="AV181" s="153" t="s">
        <v>104</v>
      </c>
      <c r="AW181" s="153" t="s">
        <v>31</v>
      </c>
      <c r="AX181" s="153" t="s">
        <v>73</v>
      </c>
      <c r="AY181" s="156" t="s">
        <v>137</v>
      </c>
    </row>
    <row r="182" spans="2:51" s="162" customFormat="1" ht="14.4" customHeight="1">
      <c r="B182" s="157"/>
      <c r="C182" s="158"/>
      <c r="D182" s="158"/>
      <c r="E182" s="159" t="s">
        <v>5</v>
      </c>
      <c r="F182" s="419" t="s">
        <v>146</v>
      </c>
      <c r="G182" s="420"/>
      <c r="H182" s="420"/>
      <c r="I182" s="420"/>
      <c r="J182" s="158"/>
      <c r="K182" s="160">
        <v>731.9</v>
      </c>
      <c r="L182" s="183"/>
      <c r="M182" s="183"/>
      <c r="N182" s="158"/>
      <c r="O182" s="158"/>
      <c r="P182" s="158"/>
      <c r="Q182" s="158"/>
      <c r="R182" s="161"/>
      <c r="T182" s="163"/>
      <c r="U182" s="158"/>
      <c r="V182" s="158"/>
      <c r="W182" s="158"/>
      <c r="X182" s="158"/>
      <c r="Y182" s="158"/>
      <c r="Z182" s="158"/>
      <c r="AA182" s="164"/>
      <c r="AT182" s="165" t="s">
        <v>145</v>
      </c>
      <c r="AU182" s="165" t="s">
        <v>104</v>
      </c>
      <c r="AV182" s="162" t="s">
        <v>142</v>
      </c>
      <c r="AW182" s="162" t="s">
        <v>31</v>
      </c>
      <c r="AX182" s="162" t="s">
        <v>81</v>
      </c>
      <c r="AY182" s="165" t="s">
        <v>137</v>
      </c>
    </row>
    <row r="183" spans="2:65" s="29" customFormat="1" ht="22.5" customHeight="1">
      <c r="B183" s="26"/>
      <c r="C183" s="175" t="s">
        <v>259</v>
      </c>
      <c r="D183" s="175" t="s">
        <v>260</v>
      </c>
      <c r="E183" s="176" t="s">
        <v>261</v>
      </c>
      <c r="F183" s="421" t="s">
        <v>262</v>
      </c>
      <c r="G183" s="421"/>
      <c r="H183" s="421"/>
      <c r="I183" s="421"/>
      <c r="J183" s="177" t="s">
        <v>157</v>
      </c>
      <c r="K183" s="178">
        <v>731.9</v>
      </c>
      <c r="L183" s="422"/>
      <c r="M183" s="422"/>
      <c r="N183" s="423">
        <f>ROUND(L183*K183,2)</f>
        <v>0</v>
      </c>
      <c r="O183" s="408"/>
      <c r="P183" s="408"/>
      <c r="Q183" s="408"/>
      <c r="R183" s="28"/>
      <c r="T183" s="144" t="s">
        <v>5</v>
      </c>
      <c r="U183" s="35" t="s">
        <v>38</v>
      </c>
      <c r="V183" s="145">
        <v>0</v>
      </c>
      <c r="W183" s="145">
        <f>V183*K183</f>
        <v>0</v>
      </c>
      <c r="X183" s="145">
        <v>0.108</v>
      </c>
      <c r="Y183" s="145">
        <f>X183*K183</f>
        <v>79.0452</v>
      </c>
      <c r="Z183" s="145">
        <v>0</v>
      </c>
      <c r="AA183" s="146">
        <f>Z183*K183</f>
        <v>0</v>
      </c>
      <c r="AR183" s="12" t="s">
        <v>178</v>
      </c>
      <c r="AT183" s="12" t="s">
        <v>260</v>
      </c>
      <c r="AU183" s="12" t="s">
        <v>104</v>
      </c>
      <c r="AY183" s="12" t="s">
        <v>137</v>
      </c>
      <c r="BE183" s="147">
        <f>IF(U183="základní",N183,0)</f>
        <v>0</v>
      </c>
      <c r="BF183" s="147">
        <f>IF(U183="snížená",N183,0)</f>
        <v>0</v>
      </c>
      <c r="BG183" s="147">
        <f>IF(U183="zákl. přenesená",N183,0)</f>
        <v>0</v>
      </c>
      <c r="BH183" s="147">
        <f>IF(U183="sníž. přenesená",N183,0)</f>
        <v>0</v>
      </c>
      <c r="BI183" s="147">
        <f>IF(U183="nulová",N183,0)</f>
        <v>0</v>
      </c>
      <c r="BJ183" s="12" t="s">
        <v>81</v>
      </c>
      <c r="BK183" s="147">
        <f>ROUND(L183*K183,2)</f>
        <v>0</v>
      </c>
      <c r="BL183" s="12" t="s">
        <v>142</v>
      </c>
      <c r="BM183" s="12" t="s">
        <v>263</v>
      </c>
    </row>
    <row r="184" spans="2:65" s="29" customFormat="1" ht="44.25" customHeight="1">
      <c r="B184" s="26"/>
      <c r="C184" s="140" t="s">
        <v>264</v>
      </c>
      <c r="D184" s="140" t="s">
        <v>138</v>
      </c>
      <c r="E184" s="141" t="s">
        <v>265</v>
      </c>
      <c r="F184" s="406" t="s">
        <v>266</v>
      </c>
      <c r="G184" s="406"/>
      <c r="H184" s="406"/>
      <c r="I184" s="406"/>
      <c r="J184" s="142" t="s">
        <v>157</v>
      </c>
      <c r="K184" s="143">
        <v>243.55</v>
      </c>
      <c r="L184" s="407"/>
      <c r="M184" s="407"/>
      <c r="N184" s="408">
        <f>ROUND(L184*K184,2)</f>
        <v>0</v>
      </c>
      <c r="O184" s="408"/>
      <c r="P184" s="408"/>
      <c r="Q184" s="408"/>
      <c r="R184" s="28"/>
      <c r="T184" s="144" t="s">
        <v>5</v>
      </c>
      <c r="U184" s="35" t="s">
        <v>38</v>
      </c>
      <c r="V184" s="145">
        <v>0.216</v>
      </c>
      <c r="W184" s="145">
        <f>V184*K184</f>
        <v>52.6068</v>
      </c>
      <c r="X184" s="145">
        <v>0.1295</v>
      </c>
      <c r="Y184" s="145">
        <f>X184*K184</f>
        <v>31.539725</v>
      </c>
      <c r="Z184" s="145">
        <v>0</v>
      </c>
      <c r="AA184" s="146">
        <f>Z184*K184</f>
        <v>0</v>
      </c>
      <c r="AR184" s="12" t="s">
        <v>142</v>
      </c>
      <c r="AT184" s="12" t="s">
        <v>138</v>
      </c>
      <c r="AU184" s="12" t="s">
        <v>104</v>
      </c>
      <c r="AY184" s="12" t="s">
        <v>137</v>
      </c>
      <c r="BE184" s="147">
        <f>IF(U184="základní",N184,0)</f>
        <v>0</v>
      </c>
      <c r="BF184" s="147">
        <f>IF(U184="snížená",N184,0)</f>
        <v>0</v>
      </c>
      <c r="BG184" s="147">
        <f>IF(U184="zákl. přenesená",N184,0)</f>
        <v>0</v>
      </c>
      <c r="BH184" s="147">
        <f>IF(U184="sníž. přenesená",N184,0)</f>
        <v>0</v>
      </c>
      <c r="BI184" s="147">
        <f>IF(U184="nulová",N184,0)</f>
        <v>0</v>
      </c>
      <c r="BJ184" s="12" t="s">
        <v>81</v>
      </c>
      <c r="BK184" s="147">
        <f>ROUND(L184*K184,2)</f>
        <v>0</v>
      </c>
      <c r="BL184" s="12" t="s">
        <v>142</v>
      </c>
      <c r="BM184" s="12" t="s">
        <v>267</v>
      </c>
    </row>
    <row r="185" spans="2:51" s="153" customFormat="1" ht="24.6" customHeight="1">
      <c r="B185" s="148"/>
      <c r="C185" s="149"/>
      <c r="D185" s="149"/>
      <c r="E185" s="150" t="s">
        <v>5</v>
      </c>
      <c r="F185" s="417" t="s">
        <v>268</v>
      </c>
      <c r="G185" s="418"/>
      <c r="H185" s="418"/>
      <c r="I185" s="418"/>
      <c r="J185" s="149"/>
      <c r="K185" s="151">
        <v>243.55</v>
      </c>
      <c r="L185" s="182"/>
      <c r="M185" s="182"/>
      <c r="N185" s="149"/>
      <c r="O185" s="149"/>
      <c r="P185" s="149"/>
      <c r="Q185" s="149"/>
      <c r="R185" s="152"/>
      <c r="T185" s="154"/>
      <c r="U185" s="149"/>
      <c r="V185" s="149"/>
      <c r="W185" s="149"/>
      <c r="X185" s="149"/>
      <c r="Y185" s="149"/>
      <c r="Z185" s="149"/>
      <c r="AA185" s="155"/>
      <c r="AT185" s="156" t="s">
        <v>145</v>
      </c>
      <c r="AU185" s="156" t="s">
        <v>104</v>
      </c>
      <c r="AV185" s="153" t="s">
        <v>104</v>
      </c>
      <c r="AW185" s="153" t="s">
        <v>31</v>
      </c>
      <c r="AX185" s="153" t="s">
        <v>73</v>
      </c>
      <c r="AY185" s="156" t="s">
        <v>137</v>
      </c>
    </row>
    <row r="186" spans="2:51" s="162" customFormat="1" ht="14.4" customHeight="1">
      <c r="B186" s="157"/>
      <c r="C186" s="158"/>
      <c r="D186" s="158"/>
      <c r="E186" s="159" t="s">
        <v>5</v>
      </c>
      <c r="F186" s="419" t="s">
        <v>146</v>
      </c>
      <c r="G186" s="420"/>
      <c r="H186" s="420"/>
      <c r="I186" s="420"/>
      <c r="J186" s="158"/>
      <c r="K186" s="160">
        <v>243.55</v>
      </c>
      <c r="L186" s="183"/>
      <c r="M186" s="183"/>
      <c r="N186" s="158"/>
      <c r="O186" s="158"/>
      <c r="P186" s="158"/>
      <c r="Q186" s="158"/>
      <c r="R186" s="161"/>
      <c r="T186" s="163"/>
      <c r="U186" s="158"/>
      <c r="V186" s="158"/>
      <c r="W186" s="158"/>
      <c r="X186" s="158"/>
      <c r="Y186" s="158"/>
      <c r="Z186" s="158"/>
      <c r="AA186" s="164"/>
      <c r="AT186" s="165" t="s">
        <v>145</v>
      </c>
      <c r="AU186" s="165" t="s">
        <v>104</v>
      </c>
      <c r="AV186" s="162" t="s">
        <v>142</v>
      </c>
      <c r="AW186" s="162" t="s">
        <v>31</v>
      </c>
      <c r="AX186" s="162" t="s">
        <v>81</v>
      </c>
      <c r="AY186" s="165" t="s">
        <v>137</v>
      </c>
    </row>
    <row r="187" spans="2:65" s="29" customFormat="1" ht="31.5" customHeight="1">
      <c r="B187" s="26"/>
      <c r="C187" s="175" t="s">
        <v>269</v>
      </c>
      <c r="D187" s="175" t="s">
        <v>260</v>
      </c>
      <c r="E187" s="176" t="s">
        <v>270</v>
      </c>
      <c r="F187" s="421" t="s">
        <v>271</v>
      </c>
      <c r="G187" s="421"/>
      <c r="H187" s="421"/>
      <c r="I187" s="421"/>
      <c r="J187" s="177" t="s">
        <v>194</v>
      </c>
      <c r="K187" s="178">
        <v>243.55</v>
      </c>
      <c r="L187" s="422"/>
      <c r="M187" s="422"/>
      <c r="N187" s="423">
        <f>ROUND(L187*K187,2)</f>
        <v>0</v>
      </c>
      <c r="O187" s="408"/>
      <c r="P187" s="408"/>
      <c r="Q187" s="408"/>
      <c r="R187" s="28"/>
      <c r="T187" s="144" t="s">
        <v>5</v>
      </c>
      <c r="U187" s="35" t="s">
        <v>38</v>
      </c>
      <c r="V187" s="145">
        <v>0</v>
      </c>
      <c r="W187" s="145">
        <f>V187*K187</f>
        <v>0</v>
      </c>
      <c r="X187" s="145">
        <v>0.058</v>
      </c>
      <c r="Y187" s="145">
        <f>X187*K187</f>
        <v>14.125900000000001</v>
      </c>
      <c r="Z187" s="145">
        <v>0</v>
      </c>
      <c r="AA187" s="146">
        <f>Z187*K187</f>
        <v>0</v>
      </c>
      <c r="AR187" s="12" t="s">
        <v>178</v>
      </c>
      <c r="AT187" s="12" t="s">
        <v>260</v>
      </c>
      <c r="AU187" s="12" t="s">
        <v>104</v>
      </c>
      <c r="AY187" s="12" t="s">
        <v>137</v>
      </c>
      <c r="BE187" s="147">
        <f>IF(U187="základní",N187,0)</f>
        <v>0</v>
      </c>
      <c r="BF187" s="147">
        <f>IF(U187="snížená",N187,0)</f>
        <v>0</v>
      </c>
      <c r="BG187" s="147">
        <f>IF(U187="zákl. přenesená",N187,0)</f>
        <v>0</v>
      </c>
      <c r="BH187" s="147">
        <f>IF(U187="sníž. přenesená",N187,0)</f>
        <v>0</v>
      </c>
      <c r="BI187" s="147">
        <f>IF(U187="nulová",N187,0)</f>
        <v>0</v>
      </c>
      <c r="BJ187" s="12" t="s">
        <v>81</v>
      </c>
      <c r="BK187" s="147">
        <f>ROUND(L187*K187,2)</f>
        <v>0</v>
      </c>
      <c r="BL187" s="12" t="s">
        <v>142</v>
      </c>
      <c r="BM187" s="12" t="s">
        <v>272</v>
      </c>
    </row>
    <row r="188" spans="2:65" s="29" customFormat="1" ht="31.5" customHeight="1">
      <c r="B188" s="26"/>
      <c r="C188" s="140" t="s">
        <v>273</v>
      </c>
      <c r="D188" s="140" t="s">
        <v>138</v>
      </c>
      <c r="E188" s="141" t="s">
        <v>274</v>
      </c>
      <c r="F188" s="406" t="s">
        <v>275</v>
      </c>
      <c r="G188" s="406"/>
      <c r="H188" s="406"/>
      <c r="I188" s="406"/>
      <c r="J188" s="142" t="s">
        <v>141</v>
      </c>
      <c r="K188" s="143">
        <v>80.2</v>
      </c>
      <c r="L188" s="407"/>
      <c r="M188" s="407"/>
      <c r="N188" s="408">
        <f>ROUND(L188*K188,2)</f>
        <v>0</v>
      </c>
      <c r="O188" s="408"/>
      <c r="P188" s="408"/>
      <c r="Q188" s="408"/>
      <c r="R188" s="28"/>
      <c r="T188" s="144" t="s">
        <v>5</v>
      </c>
      <c r="U188" s="35" t="s">
        <v>38</v>
      </c>
      <c r="V188" s="145">
        <v>0.22</v>
      </c>
      <c r="W188" s="145">
        <f>V188*K188</f>
        <v>17.644000000000002</v>
      </c>
      <c r="X188" s="145">
        <v>0</v>
      </c>
      <c r="Y188" s="145">
        <f>X188*K188</f>
        <v>0</v>
      </c>
      <c r="Z188" s="145">
        <v>0</v>
      </c>
      <c r="AA188" s="146">
        <f>Z188*K188</f>
        <v>0</v>
      </c>
      <c r="AR188" s="12" t="s">
        <v>142</v>
      </c>
      <c r="AT188" s="12" t="s">
        <v>138</v>
      </c>
      <c r="AU188" s="12" t="s">
        <v>104</v>
      </c>
      <c r="AY188" s="12" t="s">
        <v>137</v>
      </c>
      <c r="BE188" s="147">
        <f>IF(U188="základní",N188,0)</f>
        <v>0</v>
      </c>
      <c r="BF188" s="147">
        <f>IF(U188="snížená",N188,0)</f>
        <v>0</v>
      </c>
      <c r="BG188" s="147">
        <f>IF(U188="zákl. přenesená",N188,0)</f>
        <v>0</v>
      </c>
      <c r="BH188" s="147">
        <f>IF(U188="sníž. přenesená",N188,0)</f>
        <v>0</v>
      </c>
      <c r="BI188" s="147">
        <f>IF(U188="nulová",N188,0)</f>
        <v>0</v>
      </c>
      <c r="BJ188" s="12" t="s">
        <v>81</v>
      </c>
      <c r="BK188" s="147">
        <f>ROUND(L188*K188,2)</f>
        <v>0</v>
      </c>
      <c r="BL188" s="12" t="s">
        <v>142</v>
      </c>
      <c r="BM188" s="12" t="s">
        <v>276</v>
      </c>
    </row>
    <row r="189" spans="2:51" s="153" customFormat="1" ht="14.4" customHeight="1">
      <c r="B189" s="148"/>
      <c r="C189" s="149"/>
      <c r="D189" s="149"/>
      <c r="E189" s="150" t="s">
        <v>5</v>
      </c>
      <c r="F189" s="417" t="s">
        <v>277</v>
      </c>
      <c r="G189" s="418"/>
      <c r="H189" s="418"/>
      <c r="I189" s="418"/>
      <c r="J189" s="149"/>
      <c r="K189" s="151">
        <v>80.2</v>
      </c>
      <c r="L189" s="182"/>
      <c r="M189" s="182"/>
      <c r="N189" s="149"/>
      <c r="O189" s="149"/>
      <c r="P189" s="149"/>
      <c r="Q189" s="149"/>
      <c r="R189" s="152"/>
      <c r="T189" s="154"/>
      <c r="U189" s="149"/>
      <c r="V189" s="149"/>
      <c r="W189" s="149"/>
      <c r="X189" s="149"/>
      <c r="Y189" s="149"/>
      <c r="Z189" s="149"/>
      <c r="AA189" s="155"/>
      <c r="AT189" s="156" t="s">
        <v>145</v>
      </c>
      <c r="AU189" s="156" t="s">
        <v>104</v>
      </c>
      <c r="AV189" s="153" t="s">
        <v>104</v>
      </c>
      <c r="AW189" s="153" t="s">
        <v>31</v>
      </c>
      <c r="AX189" s="153" t="s">
        <v>73</v>
      </c>
      <c r="AY189" s="156" t="s">
        <v>137</v>
      </c>
    </row>
    <row r="190" spans="2:51" s="162" customFormat="1" ht="14.4" customHeight="1">
      <c r="B190" s="157"/>
      <c r="C190" s="158"/>
      <c r="D190" s="158"/>
      <c r="E190" s="159" t="s">
        <v>5</v>
      </c>
      <c r="F190" s="419" t="s">
        <v>146</v>
      </c>
      <c r="G190" s="420"/>
      <c r="H190" s="420"/>
      <c r="I190" s="420"/>
      <c r="J190" s="158"/>
      <c r="K190" s="160">
        <v>80.2</v>
      </c>
      <c r="L190" s="183"/>
      <c r="M190" s="183"/>
      <c r="N190" s="158"/>
      <c r="O190" s="158"/>
      <c r="P190" s="158"/>
      <c r="Q190" s="158"/>
      <c r="R190" s="161"/>
      <c r="T190" s="163"/>
      <c r="U190" s="158"/>
      <c r="V190" s="158"/>
      <c r="W190" s="158"/>
      <c r="X190" s="158"/>
      <c r="Y190" s="158"/>
      <c r="Z190" s="158"/>
      <c r="AA190" s="164"/>
      <c r="AT190" s="165" t="s">
        <v>145</v>
      </c>
      <c r="AU190" s="165" t="s">
        <v>104</v>
      </c>
      <c r="AV190" s="162" t="s">
        <v>142</v>
      </c>
      <c r="AW190" s="162" t="s">
        <v>31</v>
      </c>
      <c r="AX190" s="162" t="s">
        <v>81</v>
      </c>
      <c r="AY190" s="165" t="s">
        <v>137</v>
      </c>
    </row>
    <row r="191" spans="2:63" s="132" customFormat="1" ht="29.85" customHeight="1">
      <c r="B191" s="128"/>
      <c r="C191" s="129"/>
      <c r="D191" s="139" t="s">
        <v>120</v>
      </c>
      <c r="E191" s="139"/>
      <c r="F191" s="139"/>
      <c r="G191" s="139"/>
      <c r="H191" s="139"/>
      <c r="I191" s="139"/>
      <c r="J191" s="139"/>
      <c r="K191" s="139"/>
      <c r="L191" s="185"/>
      <c r="M191" s="185"/>
      <c r="N191" s="413">
        <f>BK191</f>
        <v>0</v>
      </c>
      <c r="O191" s="414"/>
      <c r="P191" s="414"/>
      <c r="Q191" s="414"/>
      <c r="R191" s="131"/>
      <c r="T191" s="133"/>
      <c r="U191" s="129"/>
      <c r="V191" s="129"/>
      <c r="W191" s="134">
        <f>SUM(W192:W195)</f>
        <v>60.276645</v>
      </c>
      <c r="X191" s="129"/>
      <c r="Y191" s="134">
        <f>SUM(Y192:Y195)</f>
        <v>0</v>
      </c>
      <c r="Z191" s="129"/>
      <c r="AA191" s="135">
        <f>SUM(AA192:AA195)</f>
        <v>0</v>
      </c>
      <c r="AR191" s="136" t="s">
        <v>81</v>
      </c>
      <c r="AT191" s="137" t="s">
        <v>72</v>
      </c>
      <c r="AU191" s="137" t="s">
        <v>81</v>
      </c>
      <c r="AY191" s="136" t="s">
        <v>137</v>
      </c>
      <c r="BK191" s="138">
        <f>SUM(BK192:BK195)</f>
        <v>0</v>
      </c>
    </row>
    <row r="192" spans="2:65" s="29" customFormat="1" ht="44.25" customHeight="1">
      <c r="B192" s="26"/>
      <c r="C192" s="140" t="s">
        <v>278</v>
      </c>
      <c r="D192" s="140" t="s">
        <v>138</v>
      </c>
      <c r="E192" s="141" t="s">
        <v>279</v>
      </c>
      <c r="F192" s="406" t="s">
        <v>280</v>
      </c>
      <c r="G192" s="406"/>
      <c r="H192" s="406"/>
      <c r="I192" s="406"/>
      <c r="J192" s="142" t="s">
        <v>223</v>
      </c>
      <c r="K192" s="143">
        <v>186.615</v>
      </c>
      <c r="L192" s="407"/>
      <c r="M192" s="407"/>
      <c r="N192" s="408">
        <f>ROUND(L192*K192,2)</f>
        <v>0</v>
      </c>
      <c r="O192" s="408"/>
      <c r="P192" s="408"/>
      <c r="Q192" s="408"/>
      <c r="R192" s="28"/>
      <c r="T192" s="144" t="s">
        <v>5</v>
      </c>
      <c r="U192" s="35" t="s">
        <v>38</v>
      </c>
      <c r="V192" s="145">
        <v>0.26</v>
      </c>
      <c r="W192" s="145">
        <f>V192*K192</f>
        <v>48.51990000000001</v>
      </c>
      <c r="X192" s="145">
        <v>0</v>
      </c>
      <c r="Y192" s="145">
        <f>X192*K192</f>
        <v>0</v>
      </c>
      <c r="Z192" s="145">
        <v>0</v>
      </c>
      <c r="AA192" s="146">
        <f>Z192*K192</f>
        <v>0</v>
      </c>
      <c r="AR192" s="12" t="s">
        <v>142</v>
      </c>
      <c r="AT192" s="12" t="s">
        <v>138</v>
      </c>
      <c r="AU192" s="12" t="s">
        <v>104</v>
      </c>
      <c r="AY192" s="12" t="s">
        <v>137</v>
      </c>
      <c r="BE192" s="147">
        <f>IF(U192="základní",N192,0)</f>
        <v>0</v>
      </c>
      <c r="BF192" s="147">
        <f>IF(U192="snížená",N192,0)</f>
        <v>0</v>
      </c>
      <c r="BG192" s="147">
        <f>IF(U192="zákl. přenesená",N192,0)</f>
        <v>0</v>
      </c>
      <c r="BH192" s="147">
        <f>IF(U192="sníž. přenesená",N192,0)</f>
        <v>0</v>
      </c>
      <c r="BI192" s="147">
        <f>IF(U192="nulová",N192,0)</f>
        <v>0</v>
      </c>
      <c r="BJ192" s="12" t="s">
        <v>81</v>
      </c>
      <c r="BK192" s="147">
        <f>ROUND(L192*K192,2)</f>
        <v>0</v>
      </c>
      <c r="BL192" s="12" t="s">
        <v>142</v>
      </c>
      <c r="BM192" s="12" t="s">
        <v>281</v>
      </c>
    </row>
    <row r="193" spans="2:65" s="29" customFormat="1" ht="31.5" customHeight="1">
      <c r="B193" s="26"/>
      <c r="C193" s="140" t="s">
        <v>282</v>
      </c>
      <c r="D193" s="140" t="s">
        <v>138</v>
      </c>
      <c r="E193" s="141" t="s">
        <v>283</v>
      </c>
      <c r="F193" s="406" t="s">
        <v>284</v>
      </c>
      <c r="G193" s="406"/>
      <c r="H193" s="406"/>
      <c r="I193" s="406"/>
      <c r="J193" s="142" t="s">
        <v>223</v>
      </c>
      <c r="K193" s="143">
        <v>373.23</v>
      </c>
      <c r="L193" s="407"/>
      <c r="M193" s="407"/>
      <c r="N193" s="408">
        <f>ROUND(L193*K193,2)</f>
        <v>0</v>
      </c>
      <c r="O193" s="408"/>
      <c r="P193" s="408"/>
      <c r="Q193" s="408"/>
      <c r="R193" s="28"/>
      <c r="T193" s="144" t="s">
        <v>5</v>
      </c>
      <c r="U193" s="35" t="s">
        <v>38</v>
      </c>
      <c r="V193" s="145">
        <v>0.006</v>
      </c>
      <c r="W193" s="145">
        <f>V193*K193</f>
        <v>2.23938</v>
      </c>
      <c r="X193" s="145">
        <v>0</v>
      </c>
      <c r="Y193" s="145">
        <f>X193*K193</f>
        <v>0</v>
      </c>
      <c r="Z193" s="145">
        <v>0</v>
      </c>
      <c r="AA193" s="146">
        <f>Z193*K193</f>
        <v>0</v>
      </c>
      <c r="AR193" s="12" t="s">
        <v>142</v>
      </c>
      <c r="AT193" s="12" t="s">
        <v>138</v>
      </c>
      <c r="AU193" s="12" t="s">
        <v>104</v>
      </c>
      <c r="AY193" s="12" t="s">
        <v>137</v>
      </c>
      <c r="BE193" s="147">
        <f>IF(U193="základní",N193,0)</f>
        <v>0</v>
      </c>
      <c r="BF193" s="147">
        <f>IF(U193="snížená",N193,0)</f>
        <v>0</v>
      </c>
      <c r="BG193" s="147">
        <f>IF(U193="zákl. přenesená",N193,0)</f>
        <v>0</v>
      </c>
      <c r="BH193" s="147">
        <f>IF(U193="sníž. přenesená",N193,0)</f>
        <v>0</v>
      </c>
      <c r="BI193" s="147">
        <f>IF(U193="nulová",N193,0)</f>
        <v>0</v>
      </c>
      <c r="BJ193" s="12" t="s">
        <v>81</v>
      </c>
      <c r="BK193" s="147">
        <f>ROUND(L193*K193,2)</f>
        <v>0</v>
      </c>
      <c r="BL193" s="12" t="s">
        <v>142</v>
      </c>
      <c r="BM193" s="12" t="s">
        <v>285</v>
      </c>
    </row>
    <row r="194" spans="2:65" s="29" customFormat="1" ht="31.5" customHeight="1">
      <c r="B194" s="26"/>
      <c r="C194" s="140" t="s">
        <v>286</v>
      </c>
      <c r="D194" s="140" t="s">
        <v>138</v>
      </c>
      <c r="E194" s="141" t="s">
        <v>287</v>
      </c>
      <c r="F194" s="406" t="s">
        <v>288</v>
      </c>
      <c r="G194" s="406"/>
      <c r="H194" s="406"/>
      <c r="I194" s="406"/>
      <c r="J194" s="142" t="s">
        <v>223</v>
      </c>
      <c r="K194" s="143">
        <v>37.323</v>
      </c>
      <c r="L194" s="407"/>
      <c r="M194" s="407"/>
      <c r="N194" s="408">
        <f>ROUND(L194*K194,2)</f>
        <v>0</v>
      </c>
      <c r="O194" s="408"/>
      <c r="P194" s="408"/>
      <c r="Q194" s="408"/>
      <c r="R194" s="28"/>
      <c r="T194" s="144" t="s">
        <v>5</v>
      </c>
      <c r="U194" s="35" t="s">
        <v>38</v>
      </c>
      <c r="V194" s="145">
        <v>0.255</v>
      </c>
      <c r="W194" s="145">
        <f>V194*K194</f>
        <v>9.517365</v>
      </c>
      <c r="X194" s="145">
        <v>0</v>
      </c>
      <c r="Y194" s="145">
        <f>X194*K194</f>
        <v>0</v>
      </c>
      <c r="Z194" s="145">
        <v>0</v>
      </c>
      <c r="AA194" s="146">
        <f>Z194*K194</f>
        <v>0</v>
      </c>
      <c r="AR194" s="12" t="s">
        <v>142</v>
      </c>
      <c r="AT194" s="12" t="s">
        <v>138</v>
      </c>
      <c r="AU194" s="12" t="s">
        <v>104</v>
      </c>
      <c r="AY194" s="12" t="s">
        <v>137</v>
      </c>
      <c r="BE194" s="147">
        <f>IF(U194="základní",N194,0)</f>
        <v>0</v>
      </c>
      <c r="BF194" s="147">
        <f>IF(U194="snížená",N194,0)</f>
        <v>0</v>
      </c>
      <c r="BG194" s="147">
        <f>IF(U194="zákl. přenesená",N194,0)</f>
        <v>0</v>
      </c>
      <c r="BH194" s="147">
        <f>IF(U194="sníž. přenesená",N194,0)</f>
        <v>0</v>
      </c>
      <c r="BI194" s="147">
        <f>IF(U194="nulová",N194,0)</f>
        <v>0</v>
      </c>
      <c r="BJ194" s="12" t="s">
        <v>81</v>
      </c>
      <c r="BK194" s="147">
        <f>ROUND(L194*K194,2)</f>
        <v>0</v>
      </c>
      <c r="BL194" s="12" t="s">
        <v>142</v>
      </c>
      <c r="BM194" s="12" t="s">
        <v>289</v>
      </c>
    </row>
    <row r="195" spans="2:65" s="29" customFormat="1" ht="31.5" customHeight="1">
      <c r="B195" s="26"/>
      <c r="C195" s="140" t="s">
        <v>290</v>
      </c>
      <c r="D195" s="140" t="s">
        <v>138</v>
      </c>
      <c r="E195" s="141" t="s">
        <v>291</v>
      </c>
      <c r="F195" s="406" t="s">
        <v>292</v>
      </c>
      <c r="G195" s="406"/>
      <c r="H195" s="406"/>
      <c r="I195" s="406"/>
      <c r="J195" s="142" t="s">
        <v>223</v>
      </c>
      <c r="K195" s="143">
        <v>37.323</v>
      </c>
      <c r="L195" s="407"/>
      <c r="M195" s="407"/>
      <c r="N195" s="408">
        <f>ROUND(L195*K195,2)</f>
        <v>0</v>
      </c>
      <c r="O195" s="408"/>
      <c r="P195" s="408"/>
      <c r="Q195" s="408"/>
      <c r="R195" s="28"/>
      <c r="T195" s="144" t="s">
        <v>5</v>
      </c>
      <c r="U195" s="35" t="s">
        <v>38</v>
      </c>
      <c r="V195" s="145">
        <v>0</v>
      </c>
      <c r="W195" s="145">
        <f>V195*K195</f>
        <v>0</v>
      </c>
      <c r="X195" s="145">
        <v>0</v>
      </c>
      <c r="Y195" s="145">
        <f>X195*K195</f>
        <v>0</v>
      </c>
      <c r="Z195" s="145">
        <v>0</v>
      </c>
      <c r="AA195" s="146">
        <f>Z195*K195</f>
        <v>0</v>
      </c>
      <c r="AR195" s="12" t="s">
        <v>142</v>
      </c>
      <c r="AT195" s="12" t="s">
        <v>138</v>
      </c>
      <c r="AU195" s="12" t="s">
        <v>104</v>
      </c>
      <c r="AY195" s="12" t="s">
        <v>137</v>
      </c>
      <c r="BE195" s="147">
        <f>IF(U195="základní",N195,0)</f>
        <v>0</v>
      </c>
      <c r="BF195" s="147">
        <f>IF(U195="snížená",N195,0)</f>
        <v>0</v>
      </c>
      <c r="BG195" s="147">
        <f>IF(U195="zákl. přenesená",N195,0)</f>
        <v>0</v>
      </c>
      <c r="BH195" s="147">
        <f>IF(U195="sníž. přenesená",N195,0)</f>
        <v>0</v>
      </c>
      <c r="BI195" s="147">
        <f>IF(U195="nulová",N195,0)</f>
        <v>0</v>
      </c>
      <c r="BJ195" s="12" t="s">
        <v>81</v>
      </c>
      <c r="BK195" s="147">
        <f>ROUND(L195*K195,2)</f>
        <v>0</v>
      </c>
      <c r="BL195" s="12" t="s">
        <v>142</v>
      </c>
      <c r="BM195" s="12" t="s">
        <v>293</v>
      </c>
    </row>
    <row r="196" spans="2:63" s="132" customFormat="1" ht="29.85" customHeight="1">
      <c r="B196" s="128"/>
      <c r="C196" s="129"/>
      <c r="D196" s="139" t="s">
        <v>121</v>
      </c>
      <c r="E196" s="139"/>
      <c r="F196" s="139"/>
      <c r="G196" s="139"/>
      <c r="H196" s="139"/>
      <c r="I196" s="139"/>
      <c r="J196" s="139"/>
      <c r="K196" s="139"/>
      <c r="L196" s="185"/>
      <c r="M196" s="185"/>
      <c r="N196" s="415">
        <f>BK196</f>
        <v>0</v>
      </c>
      <c r="O196" s="416"/>
      <c r="P196" s="416"/>
      <c r="Q196" s="416"/>
      <c r="R196" s="131"/>
      <c r="T196" s="133"/>
      <c r="U196" s="129"/>
      <c r="V196" s="129"/>
      <c r="W196" s="134">
        <f>W197</f>
        <v>202.97419</v>
      </c>
      <c r="X196" s="129"/>
      <c r="Y196" s="134">
        <f>Y197</f>
        <v>0</v>
      </c>
      <c r="Z196" s="129"/>
      <c r="AA196" s="135">
        <f>AA197</f>
        <v>0</v>
      </c>
      <c r="AR196" s="136" t="s">
        <v>81</v>
      </c>
      <c r="AT196" s="137" t="s">
        <v>72</v>
      </c>
      <c r="AU196" s="137" t="s">
        <v>81</v>
      </c>
      <c r="AY196" s="136" t="s">
        <v>137</v>
      </c>
      <c r="BK196" s="138">
        <f>BK197</f>
        <v>0</v>
      </c>
    </row>
    <row r="197" spans="2:65" s="29" customFormat="1" ht="31.5" customHeight="1">
      <c r="B197" s="26"/>
      <c r="C197" s="140" t="s">
        <v>294</v>
      </c>
      <c r="D197" s="140" t="s">
        <v>138</v>
      </c>
      <c r="E197" s="141" t="s">
        <v>295</v>
      </c>
      <c r="F197" s="406" t="s">
        <v>296</v>
      </c>
      <c r="G197" s="406"/>
      <c r="H197" s="406"/>
      <c r="I197" s="406"/>
      <c r="J197" s="142" t="s">
        <v>223</v>
      </c>
      <c r="K197" s="143">
        <v>511.27</v>
      </c>
      <c r="L197" s="407"/>
      <c r="M197" s="407"/>
      <c r="N197" s="408">
        <f>ROUND(L197*K197,2)</f>
        <v>0</v>
      </c>
      <c r="O197" s="408"/>
      <c r="P197" s="408"/>
      <c r="Q197" s="408"/>
      <c r="R197" s="28"/>
      <c r="T197" s="144" t="s">
        <v>5</v>
      </c>
      <c r="U197" s="179" t="s">
        <v>38</v>
      </c>
      <c r="V197" s="180">
        <v>0.397</v>
      </c>
      <c r="W197" s="180">
        <f>V197*K197</f>
        <v>202.97419</v>
      </c>
      <c r="X197" s="180">
        <v>0</v>
      </c>
      <c r="Y197" s="180">
        <f>X197*K197</f>
        <v>0</v>
      </c>
      <c r="Z197" s="180">
        <v>0</v>
      </c>
      <c r="AA197" s="181">
        <f>Z197*K197</f>
        <v>0</v>
      </c>
      <c r="AR197" s="12" t="s">
        <v>142</v>
      </c>
      <c r="AT197" s="12" t="s">
        <v>138</v>
      </c>
      <c r="AU197" s="12" t="s">
        <v>104</v>
      </c>
      <c r="AY197" s="12" t="s">
        <v>137</v>
      </c>
      <c r="BE197" s="147">
        <f>IF(U197="základní",N197,0)</f>
        <v>0</v>
      </c>
      <c r="BF197" s="147">
        <f>IF(U197="snížená",N197,0)</f>
        <v>0</v>
      </c>
      <c r="BG197" s="147">
        <f>IF(U197="zákl. přenesená",N197,0)</f>
        <v>0</v>
      </c>
      <c r="BH197" s="147">
        <f>IF(U197="sníž. přenesená",N197,0)</f>
        <v>0</v>
      </c>
      <c r="BI197" s="147">
        <f>IF(U197="nulová",N197,0)</f>
        <v>0</v>
      </c>
      <c r="BJ197" s="12" t="s">
        <v>81</v>
      </c>
      <c r="BK197" s="147">
        <f>ROUND(L197*K197,2)</f>
        <v>0</v>
      </c>
      <c r="BL197" s="12" t="s">
        <v>142</v>
      </c>
      <c r="BM197" s="12" t="s">
        <v>297</v>
      </c>
    </row>
    <row r="198" spans="2:18" s="29" customFormat="1" ht="6.9" customHeight="1">
      <c r="B198" s="51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3"/>
    </row>
  </sheetData>
  <sheetProtection algorithmName="SHA-512" hashValue="UfGf/pe1GJE6XcBik5a+eYR9DfX5C49QCP49vHYhRwN/owzuBmj9AikSLy/cylx9MIHJAVGEjQbZT7YitngHIg==" saltValue="ptUVW4bZIPV5dVVhgSwTLA==" spinCount="100000" sheet="1" objects="1" scenarios="1"/>
  <mergeCells count="203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9:I119"/>
    <mergeCell ref="L119:M119"/>
    <mergeCell ref="N119:Q119"/>
    <mergeCell ref="F120:I120"/>
    <mergeCell ref="F121:I121"/>
    <mergeCell ref="F122:I122"/>
    <mergeCell ref="L122:M122"/>
    <mergeCell ref="N122:Q122"/>
    <mergeCell ref="F123:I123"/>
    <mergeCell ref="F124:I124"/>
    <mergeCell ref="F125:I125"/>
    <mergeCell ref="F126:I126"/>
    <mergeCell ref="F127:I127"/>
    <mergeCell ref="L127:M127"/>
    <mergeCell ref="N127:Q127"/>
    <mergeCell ref="F128:I128"/>
    <mergeCell ref="F129:I129"/>
    <mergeCell ref="F130:I130"/>
    <mergeCell ref="F131:I131"/>
    <mergeCell ref="F132:I132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37:I137"/>
    <mergeCell ref="L137:M137"/>
    <mergeCell ref="N137:Q137"/>
    <mergeCell ref="F138:I138"/>
    <mergeCell ref="F139:I139"/>
    <mergeCell ref="F140:I140"/>
    <mergeCell ref="F141:I141"/>
    <mergeCell ref="L141:M141"/>
    <mergeCell ref="N141:Q141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F149:I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F154:I154"/>
    <mergeCell ref="F155:I155"/>
    <mergeCell ref="F156:I156"/>
    <mergeCell ref="F157:I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64:I164"/>
    <mergeCell ref="F165:I165"/>
    <mergeCell ref="F167:I167"/>
    <mergeCell ref="L167:M167"/>
    <mergeCell ref="N167:Q167"/>
    <mergeCell ref="F168:I168"/>
    <mergeCell ref="F169:I169"/>
    <mergeCell ref="F171:I171"/>
    <mergeCell ref="L171:M171"/>
    <mergeCell ref="N171:Q171"/>
    <mergeCell ref="F172:I172"/>
    <mergeCell ref="L172:M172"/>
    <mergeCell ref="N172:Q172"/>
    <mergeCell ref="F173:I173"/>
    <mergeCell ref="F174:I174"/>
    <mergeCell ref="F175:I175"/>
    <mergeCell ref="L175:M175"/>
    <mergeCell ref="N175:Q175"/>
    <mergeCell ref="F176:I176"/>
    <mergeCell ref="F177:I177"/>
    <mergeCell ref="F178:I178"/>
    <mergeCell ref="F180:I180"/>
    <mergeCell ref="L180:M180"/>
    <mergeCell ref="N180:Q180"/>
    <mergeCell ref="F181:I181"/>
    <mergeCell ref="F182:I182"/>
    <mergeCell ref="F183:I183"/>
    <mergeCell ref="L183:M183"/>
    <mergeCell ref="N183:Q183"/>
    <mergeCell ref="F194:I194"/>
    <mergeCell ref="L194:M194"/>
    <mergeCell ref="N194:Q194"/>
    <mergeCell ref="F184:I184"/>
    <mergeCell ref="L184:M184"/>
    <mergeCell ref="N184:Q184"/>
    <mergeCell ref="F185:I185"/>
    <mergeCell ref="F186:I186"/>
    <mergeCell ref="F187:I187"/>
    <mergeCell ref="L187:M187"/>
    <mergeCell ref="N187:Q187"/>
    <mergeCell ref="F188:I188"/>
    <mergeCell ref="L188:M188"/>
    <mergeCell ref="N188:Q188"/>
    <mergeCell ref="H1:K1"/>
    <mergeCell ref="S2:AC2"/>
    <mergeCell ref="F195:I195"/>
    <mergeCell ref="L195:M195"/>
    <mergeCell ref="N195:Q195"/>
    <mergeCell ref="F197:I197"/>
    <mergeCell ref="L197:M197"/>
    <mergeCell ref="N197:Q197"/>
    <mergeCell ref="N116:Q116"/>
    <mergeCell ref="N117:Q117"/>
    <mergeCell ref="N118:Q118"/>
    <mergeCell ref="N166:Q166"/>
    <mergeCell ref="N170:Q170"/>
    <mergeCell ref="N179:Q179"/>
    <mergeCell ref="N191:Q191"/>
    <mergeCell ref="N196:Q196"/>
    <mergeCell ref="F189:I189"/>
    <mergeCell ref="F190:I190"/>
    <mergeCell ref="F192:I192"/>
    <mergeCell ref="L192:M192"/>
    <mergeCell ref="N192:Q192"/>
    <mergeCell ref="F193:I193"/>
    <mergeCell ref="L193:M193"/>
    <mergeCell ref="N193:Q193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59"/>
  <sheetViews>
    <sheetView showGridLines="0" zoomScale="90" zoomScaleNormal="90" workbookViewId="0" topLeftCell="A1">
      <pane ySplit="1" topLeftCell="A99" activePane="bottomLeft" state="frozen"/>
      <selection pane="bottomLeft" activeCell="N119" sqref="N119"/>
    </sheetView>
  </sheetViews>
  <sheetFormatPr defaultColWidth="9.33203125" defaultRowHeight="13.5"/>
  <cols>
    <col min="1" max="1" width="8.33203125" style="10" customWidth="1"/>
    <col min="2" max="2" width="1.66796875" style="10" customWidth="1"/>
    <col min="3" max="3" width="7" style="293" customWidth="1"/>
    <col min="4" max="4" width="5.5" style="294" customWidth="1"/>
    <col min="5" max="5" width="17.16015625" style="10" customWidth="1"/>
    <col min="6" max="6" width="11.16015625" style="294" customWidth="1"/>
    <col min="7" max="7" width="11.16015625" style="10" customWidth="1"/>
    <col min="8" max="8" width="12.5" style="10" customWidth="1"/>
    <col min="9" max="9" width="21.83203125" style="10" customWidth="1"/>
    <col min="10" max="10" width="13.33203125" style="10" customWidth="1"/>
    <col min="11" max="11" width="11.5" style="10" customWidth="1"/>
    <col min="12" max="12" width="9.83203125" style="10" customWidth="1"/>
    <col min="13" max="13" width="12.5" style="10" customWidth="1"/>
    <col min="14" max="14" width="24.16015625" style="10" customWidth="1"/>
    <col min="15" max="15" width="1.66796875" style="10" customWidth="1"/>
    <col min="16" max="16" width="8.16015625" style="10" customWidth="1"/>
    <col min="17" max="17" width="29.66015625" style="10" hidden="1" customWidth="1"/>
    <col min="18" max="18" width="16.33203125" style="10" hidden="1" customWidth="1"/>
    <col min="19" max="19" width="12.33203125" style="10" hidden="1" customWidth="1"/>
    <col min="20" max="20" width="16.33203125" style="10" hidden="1" customWidth="1"/>
    <col min="21" max="21" width="12.16015625" style="10" hidden="1" customWidth="1"/>
    <col min="22" max="22" width="15" style="10" hidden="1" customWidth="1"/>
    <col min="23" max="23" width="11" style="10" hidden="1" customWidth="1"/>
    <col min="24" max="24" width="15" style="10" hidden="1" customWidth="1"/>
    <col min="25" max="25" width="16.33203125" style="10" hidden="1" customWidth="1"/>
    <col min="26" max="26" width="11" style="10" customWidth="1"/>
    <col min="27" max="27" width="15" style="10" customWidth="1"/>
    <col min="28" max="31" width="9.16015625" style="10" customWidth="1"/>
    <col min="32" max="53" width="9.33203125" style="10" hidden="1" customWidth="1"/>
    <col min="54" max="16384" width="9.16015625" style="10" customWidth="1"/>
  </cols>
  <sheetData>
    <row r="1" spans="1:54" ht="21.75" customHeight="1">
      <c r="A1" s="5"/>
      <c r="B1" s="2"/>
      <c r="C1" s="7"/>
      <c r="D1" s="8" t="s">
        <v>1</v>
      </c>
      <c r="E1" s="2"/>
      <c r="F1" s="9" t="s">
        <v>99</v>
      </c>
      <c r="G1" s="4"/>
      <c r="H1" s="9" t="s">
        <v>100</v>
      </c>
      <c r="I1" s="6"/>
      <c r="J1" s="6"/>
      <c r="K1" s="6"/>
      <c r="L1" s="4" t="s">
        <v>101</v>
      </c>
      <c r="M1" s="2"/>
      <c r="N1" s="3" t="s">
        <v>102</v>
      </c>
      <c r="O1" s="2"/>
      <c r="P1" s="4" t="s">
        <v>103</v>
      </c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3:34" ht="36.9" customHeight="1">
      <c r="C2" s="186" t="s">
        <v>7</v>
      </c>
      <c r="D2" s="187"/>
      <c r="E2" s="186"/>
      <c r="F2" s="186"/>
      <c r="G2" s="186"/>
      <c r="H2" s="186"/>
      <c r="I2" s="186"/>
      <c r="J2" s="186"/>
      <c r="K2" s="186"/>
      <c r="L2" s="186"/>
      <c r="M2" s="186"/>
      <c r="N2" s="186"/>
      <c r="P2" s="370" t="s">
        <v>8</v>
      </c>
      <c r="Q2" s="371"/>
      <c r="R2" s="371"/>
      <c r="S2" s="371"/>
      <c r="T2" s="371"/>
      <c r="U2" s="371"/>
      <c r="V2" s="371"/>
      <c r="W2" s="371"/>
      <c r="X2" s="371"/>
      <c r="Y2" s="371"/>
      <c r="Z2" s="371"/>
      <c r="AH2" s="12" t="s">
        <v>85</v>
      </c>
    </row>
    <row r="3" spans="2:34" ht="6.9" customHeight="1">
      <c r="B3" s="13"/>
      <c r="C3" s="188"/>
      <c r="D3" s="189"/>
      <c r="E3" s="14"/>
      <c r="F3" s="189"/>
      <c r="G3" s="14"/>
      <c r="H3" s="14"/>
      <c r="I3" s="14"/>
      <c r="J3" s="14"/>
      <c r="K3" s="14"/>
      <c r="L3" s="14"/>
      <c r="M3" s="14"/>
      <c r="N3" s="14"/>
      <c r="O3" s="15"/>
      <c r="AH3" s="12" t="s">
        <v>104</v>
      </c>
    </row>
    <row r="4" spans="2:34" ht="36.9" customHeight="1">
      <c r="B4" s="16"/>
      <c r="C4" s="190" t="s">
        <v>105</v>
      </c>
      <c r="D4" s="191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7"/>
      <c r="Q4" s="18" t="s">
        <v>13</v>
      </c>
      <c r="AH4" s="12" t="s">
        <v>6</v>
      </c>
    </row>
    <row r="5" spans="2:15" ht="6.9" customHeight="1">
      <c r="B5" s="16"/>
      <c r="C5" s="192"/>
      <c r="D5" s="193"/>
      <c r="E5" s="19"/>
      <c r="F5" s="193"/>
      <c r="G5" s="19"/>
      <c r="H5" s="19"/>
      <c r="I5" s="19"/>
      <c r="J5" s="19"/>
      <c r="K5" s="19"/>
      <c r="L5" s="19"/>
      <c r="M5" s="19"/>
      <c r="N5" s="19"/>
      <c r="O5" s="17"/>
    </row>
    <row r="6" spans="2:15" ht="25.35" customHeight="1">
      <c r="B6" s="16"/>
      <c r="C6" s="192"/>
      <c r="D6" s="194" t="s">
        <v>17</v>
      </c>
      <c r="E6" s="19"/>
      <c r="F6" s="22" t="str">
        <f>'Rekapitulace stavby'!K6</f>
        <v>Revitalizace terapeutické zahrady DD ONŠOV - ETAPA I</v>
      </c>
      <c r="G6" s="22"/>
      <c r="H6" s="22"/>
      <c r="I6" s="22"/>
      <c r="J6" s="22"/>
      <c r="K6" s="22"/>
      <c r="L6" s="22"/>
      <c r="M6" s="22"/>
      <c r="N6" s="22"/>
      <c r="O6" s="17"/>
    </row>
    <row r="7" spans="2:15" s="29" customFormat="1" ht="32.85" customHeight="1">
      <c r="B7" s="26"/>
      <c r="C7" s="195"/>
      <c r="D7" s="196" t="s">
        <v>106</v>
      </c>
      <c r="E7" s="27"/>
      <c r="F7" s="21" t="s">
        <v>298</v>
      </c>
      <c r="G7" s="27"/>
      <c r="H7" s="27"/>
      <c r="I7" s="27"/>
      <c r="J7" s="27"/>
      <c r="K7" s="27"/>
      <c r="L7" s="27"/>
      <c r="M7" s="27"/>
      <c r="N7" s="27"/>
      <c r="O7" s="28"/>
    </row>
    <row r="8" spans="2:15" s="29" customFormat="1" ht="14.4" customHeight="1">
      <c r="B8" s="26"/>
      <c r="C8" s="195"/>
      <c r="D8" s="194" t="s">
        <v>19</v>
      </c>
      <c r="E8" s="27"/>
      <c r="F8" s="23" t="s">
        <v>5</v>
      </c>
      <c r="G8" s="27"/>
      <c r="H8" s="27"/>
      <c r="I8" s="27"/>
      <c r="J8" s="27"/>
      <c r="K8" s="27"/>
      <c r="L8" s="27"/>
      <c r="M8" s="22" t="s">
        <v>20</v>
      </c>
      <c r="N8" s="27"/>
      <c r="O8" s="28"/>
    </row>
    <row r="9" spans="2:15" s="29" customFormat="1" ht="14.4" customHeight="1">
      <c r="B9" s="26"/>
      <c r="C9" s="195"/>
      <c r="D9" s="194" t="s">
        <v>21</v>
      </c>
      <c r="E9" s="27"/>
      <c r="F9" s="23" t="s">
        <v>22</v>
      </c>
      <c r="G9" s="27"/>
      <c r="H9" s="27"/>
      <c r="I9" s="27"/>
      <c r="J9" s="27"/>
      <c r="K9" s="27"/>
      <c r="L9" s="27"/>
      <c r="M9" s="22" t="s">
        <v>23</v>
      </c>
      <c r="N9" s="67">
        <f>'Rekapitulace stavby'!AN8</f>
        <v>43179</v>
      </c>
      <c r="O9" s="28"/>
    </row>
    <row r="10" spans="2:15" s="29" customFormat="1" ht="10.95" customHeight="1">
      <c r="B10" s="26"/>
      <c r="C10" s="195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</row>
    <row r="11" spans="2:15" s="29" customFormat="1" ht="14.4" customHeight="1">
      <c r="B11" s="26"/>
      <c r="C11" s="195"/>
      <c r="D11" s="194" t="s">
        <v>24</v>
      </c>
      <c r="E11" s="27"/>
      <c r="F11" s="27"/>
      <c r="G11" s="27"/>
      <c r="H11" s="27"/>
      <c r="I11" s="27"/>
      <c r="J11" s="27"/>
      <c r="K11" s="27"/>
      <c r="L11" s="27"/>
      <c r="M11" s="22" t="s">
        <v>25</v>
      </c>
      <c r="N11" s="27"/>
      <c r="O11" s="28"/>
    </row>
    <row r="12" spans="2:15" s="29" customFormat="1" ht="18" customHeight="1">
      <c r="B12" s="26"/>
      <c r="C12" s="195"/>
      <c r="D12" s="27"/>
      <c r="E12" s="23" t="s">
        <v>26</v>
      </c>
      <c r="F12" s="27"/>
      <c r="G12" s="27"/>
      <c r="H12" s="27"/>
      <c r="I12" s="27"/>
      <c r="J12" s="27"/>
      <c r="K12" s="27"/>
      <c r="L12" s="27"/>
      <c r="M12" s="22" t="s">
        <v>27</v>
      </c>
      <c r="N12" s="27"/>
      <c r="O12" s="28"/>
    </row>
    <row r="13" spans="2:15" s="29" customFormat="1" ht="6.9" customHeight="1">
      <c r="B13" s="26"/>
      <c r="C13" s="195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</row>
    <row r="14" spans="2:15" s="29" customFormat="1" ht="14.4" customHeight="1">
      <c r="B14" s="26"/>
      <c r="C14" s="195"/>
      <c r="D14" s="194" t="s">
        <v>28</v>
      </c>
      <c r="E14" s="27"/>
      <c r="F14" s="27"/>
      <c r="G14" s="27"/>
      <c r="H14" s="27"/>
      <c r="I14" s="27"/>
      <c r="J14" s="27"/>
      <c r="K14" s="27"/>
      <c r="L14" s="27"/>
      <c r="M14" s="22" t="s">
        <v>25</v>
      </c>
      <c r="N14" s="27"/>
      <c r="O14" s="28"/>
    </row>
    <row r="15" spans="2:15" s="29" customFormat="1" ht="18" customHeight="1">
      <c r="B15" s="26"/>
      <c r="C15" s="195"/>
      <c r="D15" s="27"/>
      <c r="E15" s="23" t="str">
        <f>IF('Rekapitulace stavby'!E14="","",'Rekapitulace stavby'!E14)</f>
        <v xml:space="preserve"> </v>
      </c>
      <c r="F15" s="27"/>
      <c r="G15" s="27"/>
      <c r="H15" s="27"/>
      <c r="I15" s="27"/>
      <c r="J15" s="27"/>
      <c r="K15" s="27"/>
      <c r="L15" s="27"/>
      <c r="M15" s="22" t="s">
        <v>27</v>
      </c>
      <c r="N15" s="27"/>
      <c r="O15" s="28"/>
    </row>
    <row r="16" spans="2:15" s="29" customFormat="1" ht="6.9" customHeight="1">
      <c r="B16" s="26"/>
      <c r="C16" s="195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</row>
    <row r="17" spans="2:15" s="29" customFormat="1" ht="14.4" customHeight="1">
      <c r="B17" s="26"/>
      <c r="C17" s="195"/>
      <c r="D17" s="194" t="s">
        <v>30</v>
      </c>
      <c r="E17" s="27"/>
      <c r="F17" s="27"/>
      <c r="G17" s="27"/>
      <c r="H17" s="27"/>
      <c r="I17" s="27"/>
      <c r="J17" s="27"/>
      <c r="K17" s="27"/>
      <c r="L17" s="27"/>
      <c r="M17" s="22" t="s">
        <v>25</v>
      </c>
      <c r="N17" s="27"/>
      <c r="O17" s="28"/>
    </row>
    <row r="18" spans="2:15" s="29" customFormat="1" ht="18" customHeight="1">
      <c r="B18" s="26"/>
      <c r="C18" s="195"/>
      <c r="D18" s="27"/>
      <c r="E18" s="23" t="str">
        <f>IF('Rekapitulace stavby'!E17="","",'Rekapitulace stavby'!E17)</f>
        <v xml:space="preserve"> </v>
      </c>
      <c r="F18" s="27"/>
      <c r="G18" s="27"/>
      <c r="H18" s="27"/>
      <c r="I18" s="27"/>
      <c r="J18" s="27"/>
      <c r="K18" s="27"/>
      <c r="L18" s="27"/>
      <c r="M18" s="22" t="s">
        <v>27</v>
      </c>
      <c r="N18" s="27"/>
      <c r="O18" s="28"/>
    </row>
    <row r="19" spans="2:15" s="29" customFormat="1" ht="6.9" customHeight="1">
      <c r="B19" s="26"/>
      <c r="C19" s="195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</row>
    <row r="20" spans="2:15" s="29" customFormat="1" ht="14.4" customHeight="1">
      <c r="B20" s="26"/>
      <c r="C20" s="195"/>
      <c r="D20" s="194" t="s">
        <v>32</v>
      </c>
      <c r="E20" s="27"/>
      <c r="F20" s="27"/>
      <c r="G20" s="27"/>
      <c r="H20" s="27"/>
      <c r="I20" s="27"/>
      <c r="J20" s="27"/>
      <c r="K20" s="27"/>
      <c r="L20" s="27"/>
      <c r="M20" s="22" t="s">
        <v>25</v>
      </c>
      <c r="N20" s="27"/>
      <c r="O20" s="28"/>
    </row>
    <row r="21" spans="2:15" s="29" customFormat="1" ht="18" customHeight="1">
      <c r="B21" s="26"/>
      <c r="C21" s="195"/>
      <c r="D21" s="27"/>
      <c r="E21" s="23" t="str">
        <f>IF('Rekapitulace stavby'!E20="","",'Rekapitulace stavby'!E20)</f>
        <v xml:space="preserve"> </v>
      </c>
      <c r="F21" s="27"/>
      <c r="G21" s="27"/>
      <c r="H21" s="27"/>
      <c r="I21" s="27"/>
      <c r="J21" s="27"/>
      <c r="K21" s="27"/>
      <c r="L21" s="27"/>
      <c r="M21" s="22" t="s">
        <v>27</v>
      </c>
      <c r="N21" s="27"/>
      <c r="O21" s="28"/>
    </row>
    <row r="22" spans="2:15" s="29" customFormat="1" ht="6.9" customHeight="1">
      <c r="B22" s="26"/>
      <c r="C22" s="195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</row>
    <row r="23" spans="2:15" s="29" customFormat="1" ht="14.4" customHeight="1">
      <c r="B23" s="26"/>
      <c r="C23" s="195"/>
      <c r="D23" s="194" t="s">
        <v>33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8"/>
    </row>
    <row r="24" spans="2:15" s="29" customFormat="1" ht="22.5" customHeight="1">
      <c r="B24" s="26"/>
      <c r="C24" s="195"/>
      <c r="D24" s="27"/>
      <c r="E24" s="197" t="s">
        <v>5</v>
      </c>
      <c r="F24" s="23"/>
      <c r="G24" s="197"/>
      <c r="H24" s="197"/>
      <c r="I24" s="197"/>
      <c r="J24" s="197"/>
      <c r="K24" s="197"/>
      <c r="L24" s="197"/>
      <c r="M24" s="27"/>
      <c r="N24" s="27"/>
      <c r="O24" s="28"/>
    </row>
    <row r="25" spans="2:15" s="29" customFormat="1" ht="6.9" customHeight="1">
      <c r="B25" s="26"/>
      <c r="C25" s="195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/>
    </row>
    <row r="26" spans="2:15" s="29" customFormat="1" ht="6.9" customHeight="1">
      <c r="B26" s="26"/>
      <c r="C26" s="195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28"/>
    </row>
    <row r="27" spans="2:15" s="29" customFormat="1" ht="14.4" customHeight="1">
      <c r="B27" s="26"/>
      <c r="C27" s="195"/>
      <c r="D27" s="198" t="s">
        <v>108</v>
      </c>
      <c r="E27" s="27"/>
      <c r="F27" s="27"/>
      <c r="G27" s="27"/>
      <c r="H27" s="27"/>
      <c r="I27" s="27"/>
      <c r="J27" s="27"/>
      <c r="K27" s="27"/>
      <c r="L27" s="454">
        <f>N87</f>
        <v>0</v>
      </c>
      <c r="M27" s="454"/>
      <c r="N27" s="199"/>
      <c r="O27" s="28"/>
    </row>
    <row r="28" spans="2:15" s="29" customFormat="1" ht="6.9" customHeight="1">
      <c r="B28" s="26"/>
      <c r="C28" s="195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</row>
    <row r="29" spans="2:15" s="29" customFormat="1" ht="25.35" customHeight="1">
      <c r="B29" s="26"/>
      <c r="C29" s="195"/>
      <c r="D29" s="200" t="s">
        <v>36</v>
      </c>
      <c r="E29" s="27"/>
      <c r="F29" s="27"/>
      <c r="G29" s="27"/>
      <c r="H29" s="27"/>
      <c r="I29" s="27"/>
      <c r="J29" s="27"/>
      <c r="K29" s="27"/>
      <c r="L29" s="458">
        <f>N87</f>
        <v>0</v>
      </c>
      <c r="M29" s="458"/>
      <c r="N29" s="27"/>
      <c r="O29" s="28"/>
    </row>
    <row r="30" spans="2:15" s="29" customFormat="1" ht="6.9" customHeight="1">
      <c r="B30" s="26"/>
      <c r="C30" s="195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28"/>
    </row>
    <row r="31" spans="2:15" s="29" customFormat="1" ht="14.4" customHeight="1">
      <c r="B31" s="26"/>
      <c r="C31" s="195"/>
      <c r="D31" s="33" t="s">
        <v>37</v>
      </c>
      <c r="E31" s="34" t="s">
        <v>38</v>
      </c>
      <c r="F31" s="102">
        <v>0.21</v>
      </c>
      <c r="G31" s="103" t="s">
        <v>39</v>
      </c>
      <c r="H31" s="201">
        <f>N87</f>
        <v>0</v>
      </c>
      <c r="I31" s="27"/>
      <c r="J31" s="27"/>
      <c r="K31" s="27"/>
      <c r="L31" s="467">
        <f>ROUND(H31*F31,2)</f>
        <v>0</v>
      </c>
      <c r="M31" s="467"/>
      <c r="N31" s="27"/>
      <c r="O31" s="28"/>
    </row>
    <row r="32" spans="2:15" s="29" customFormat="1" ht="14.4" customHeight="1">
      <c r="B32" s="26"/>
      <c r="C32" s="195"/>
      <c r="D32" s="27"/>
      <c r="E32" s="34" t="s">
        <v>40</v>
      </c>
      <c r="F32" s="102">
        <v>0.15</v>
      </c>
      <c r="G32" s="103" t="s">
        <v>39</v>
      </c>
      <c r="H32" s="201">
        <f>ROUND((SUM(AT97:AT97)+SUM(AT115:AT172)),2)</f>
        <v>0</v>
      </c>
      <c r="I32" s="27"/>
      <c r="J32" s="27"/>
      <c r="K32" s="27"/>
      <c r="L32" s="442">
        <f>ROUND(ROUND((SUM(AT97:AT97)+SUM(AT115:AT172)),2)*F32,2)</f>
        <v>0</v>
      </c>
      <c r="M32" s="442"/>
      <c r="N32" s="27"/>
      <c r="O32" s="28"/>
    </row>
    <row r="33" spans="2:15" s="29" customFormat="1" ht="14.4" customHeight="1" hidden="1">
      <c r="B33" s="26"/>
      <c r="C33" s="195"/>
      <c r="D33" s="27"/>
      <c r="E33" s="34" t="s">
        <v>41</v>
      </c>
      <c r="F33" s="102">
        <v>0.21</v>
      </c>
      <c r="G33" s="103" t="s">
        <v>39</v>
      </c>
      <c r="H33" s="201">
        <f>ROUND((SUM(AU97:AU97)+SUM(AU115:AU172)),2)</f>
        <v>0</v>
      </c>
      <c r="I33" s="27"/>
      <c r="J33" s="27"/>
      <c r="K33" s="27"/>
      <c r="L33" s="27"/>
      <c r="M33" s="201">
        <v>0</v>
      </c>
      <c r="N33" s="27"/>
      <c r="O33" s="28"/>
    </row>
    <row r="34" spans="2:15" s="29" customFormat="1" ht="14.4" customHeight="1" hidden="1">
      <c r="B34" s="26"/>
      <c r="C34" s="195"/>
      <c r="D34" s="27"/>
      <c r="E34" s="34" t="s">
        <v>42</v>
      </c>
      <c r="F34" s="102">
        <v>0.15</v>
      </c>
      <c r="G34" s="103" t="s">
        <v>39</v>
      </c>
      <c r="H34" s="201">
        <f>ROUND((SUM(AV97:AV97)+SUM(AV115:AV172)),2)</f>
        <v>0</v>
      </c>
      <c r="I34" s="27"/>
      <c r="J34" s="27"/>
      <c r="K34" s="27"/>
      <c r="L34" s="27"/>
      <c r="M34" s="201">
        <v>0</v>
      </c>
      <c r="N34" s="27"/>
      <c r="O34" s="28"/>
    </row>
    <row r="35" spans="2:15" s="29" customFormat="1" ht="14.4" customHeight="1" hidden="1">
      <c r="B35" s="26"/>
      <c r="C35" s="195"/>
      <c r="D35" s="27"/>
      <c r="E35" s="34" t="s">
        <v>43</v>
      </c>
      <c r="F35" s="102">
        <v>0</v>
      </c>
      <c r="G35" s="103" t="s">
        <v>39</v>
      </c>
      <c r="H35" s="201">
        <f>ROUND((SUM(AW97:AW97)+SUM(AW115:AW172)),2)</f>
        <v>0</v>
      </c>
      <c r="I35" s="27"/>
      <c r="J35" s="27"/>
      <c r="K35" s="27"/>
      <c r="L35" s="27"/>
      <c r="M35" s="201">
        <v>0</v>
      </c>
      <c r="N35" s="27"/>
      <c r="O35" s="28"/>
    </row>
    <row r="36" spans="2:15" s="29" customFormat="1" ht="6.9" customHeight="1">
      <c r="B36" s="26"/>
      <c r="C36" s="195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/>
    </row>
    <row r="37" spans="2:15" s="29" customFormat="1" ht="25.35" customHeight="1">
      <c r="B37" s="26"/>
      <c r="C37" s="202"/>
      <c r="D37" s="203" t="s">
        <v>44</v>
      </c>
      <c r="E37" s="69"/>
      <c r="F37" s="69"/>
      <c r="G37" s="105" t="s">
        <v>45</v>
      </c>
      <c r="H37" s="106" t="s">
        <v>46</v>
      </c>
      <c r="I37" s="69"/>
      <c r="J37" s="69"/>
      <c r="K37" s="69"/>
      <c r="L37" s="466">
        <f>L32+L31+L29</f>
        <v>0</v>
      </c>
      <c r="M37" s="466"/>
      <c r="N37" s="466"/>
      <c r="O37" s="28"/>
    </row>
    <row r="38" spans="2:15" s="29" customFormat="1" ht="14.4" customHeight="1">
      <c r="B38" s="26"/>
      <c r="C38" s="19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8"/>
    </row>
    <row r="39" spans="2:15" s="29" customFormat="1" ht="14.4" customHeight="1">
      <c r="B39" s="26"/>
      <c r="C39" s="195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8"/>
    </row>
    <row r="40" spans="2:15" ht="13.5">
      <c r="B40" s="16"/>
      <c r="C40" s="192"/>
      <c r="D40" s="193"/>
      <c r="E40" s="19"/>
      <c r="F40" s="193"/>
      <c r="G40" s="19"/>
      <c r="H40" s="19"/>
      <c r="I40" s="19"/>
      <c r="J40" s="19"/>
      <c r="K40" s="19"/>
      <c r="L40" s="19"/>
      <c r="M40" s="19"/>
      <c r="N40" s="19"/>
      <c r="O40" s="17"/>
    </row>
    <row r="41" spans="2:15" ht="13.5">
      <c r="B41" s="16"/>
      <c r="C41" s="192"/>
      <c r="D41" s="193"/>
      <c r="E41" s="19"/>
      <c r="F41" s="193"/>
      <c r="G41" s="19"/>
      <c r="H41" s="19"/>
      <c r="I41" s="19"/>
      <c r="J41" s="19"/>
      <c r="K41" s="19"/>
      <c r="L41" s="19"/>
      <c r="M41" s="19"/>
      <c r="N41" s="19"/>
      <c r="O41" s="17"/>
    </row>
    <row r="42" spans="2:15" ht="13.5">
      <c r="B42" s="16"/>
      <c r="C42" s="192"/>
      <c r="D42" s="193"/>
      <c r="E42" s="19"/>
      <c r="F42" s="193"/>
      <c r="G42" s="19"/>
      <c r="H42" s="19"/>
      <c r="I42" s="19"/>
      <c r="J42" s="19"/>
      <c r="K42" s="19"/>
      <c r="L42" s="19"/>
      <c r="M42" s="19"/>
      <c r="N42" s="19"/>
      <c r="O42" s="17"/>
    </row>
    <row r="43" spans="2:15" ht="13.5">
      <c r="B43" s="16"/>
      <c r="C43" s="192"/>
      <c r="D43" s="193"/>
      <c r="E43" s="19"/>
      <c r="F43" s="193"/>
      <c r="G43" s="19"/>
      <c r="H43" s="19"/>
      <c r="I43" s="19"/>
      <c r="J43" s="19"/>
      <c r="K43" s="19"/>
      <c r="L43" s="19"/>
      <c r="M43" s="19"/>
      <c r="N43" s="19"/>
      <c r="O43" s="17"/>
    </row>
    <row r="44" spans="2:15" ht="13.5">
      <c r="B44" s="16"/>
      <c r="C44" s="192"/>
      <c r="D44" s="193"/>
      <c r="E44" s="19"/>
      <c r="F44" s="193"/>
      <c r="G44" s="19"/>
      <c r="H44" s="19"/>
      <c r="I44" s="19"/>
      <c r="J44" s="19"/>
      <c r="K44" s="19"/>
      <c r="L44" s="19"/>
      <c r="M44" s="19"/>
      <c r="N44" s="19"/>
      <c r="O44" s="17"/>
    </row>
    <row r="45" spans="2:15" ht="13.5">
      <c r="B45" s="16"/>
      <c r="C45" s="192"/>
      <c r="D45" s="193"/>
      <c r="E45" s="19"/>
      <c r="F45" s="193"/>
      <c r="G45" s="19"/>
      <c r="H45" s="19"/>
      <c r="I45" s="19"/>
      <c r="J45" s="19"/>
      <c r="K45" s="19"/>
      <c r="L45" s="19"/>
      <c r="M45" s="19"/>
      <c r="N45" s="19"/>
      <c r="O45" s="17"/>
    </row>
    <row r="46" spans="2:15" ht="13.5">
      <c r="B46" s="16"/>
      <c r="C46" s="192"/>
      <c r="D46" s="193"/>
      <c r="E46" s="19"/>
      <c r="F46" s="193"/>
      <c r="G46" s="19"/>
      <c r="H46" s="19"/>
      <c r="I46" s="19"/>
      <c r="J46" s="19"/>
      <c r="K46" s="19"/>
      <c r="L46" s="19"/>
      <c r="M46" s="19"/>
      <c r="N46" s="19"/>
      <c r="O46" s="17"/>
    </row>
    <row r="47" spans="2:15" ht="13.5">
      <c r="B47" s="16"/>
      <c r="C47" s="192"/>
      <c r="D47" s="193"/>
      <c r="E47" s="19"/>
      <c r="F47" s="193"/>
      <c r="G47" s="19"/>
      <c r="H47" s="19"/>
      <c r="I47" s="19"/>
      <c r="J47" s="19"/>
      <c r="K47" s="19"/>
      <c r="L47" s="19"/>
      <c r="M47" s="19"/>
      <c r="N47" s="19"/>
      <c r="O47" s="17"/>
    </row>
    <row r="48" spans="2:15" ht="13.5">
      <c r="B48" s="16"/>
      <c r="C48" s="192"/>
      <c r="D48" s="193"/>
      <c r="E48" s="19"/>
      <c r="F48" s="193"/>
      <c r="G48" s="19"/>
      <c r="H48" s="19"/>
      <c r="I48" s="19"/>
      <c r="J48" s="19"/>
      <c r="K48" s="19"/>
      <c r="L48" s="19"/>
      <c r="M48" s="19"/>
      <c r="N48" s="19"/>
      <c r="O48" s="17"/>
    </row>
    <row r="49" spans="2:15" s="29" customFormat="1" ht="14.4">
      <c r="B49" s="26"/>
      <c r="C49" s="195"/>
      <c r="D49" s="204" t="s">
        <v>47</v>
      </c>
      <c r="E49" s="43"/>
      <c r="F49" s="43"/>
      <c r="G49" s="43"/>
      <c r="H49" s="44"/>
      <c r="I49" s="27"/>
      <c r="J49" s="42" t="s">
        <v>48</v>
      </c>
      <c r="K49" s="43"/>
      <c r="L49" s="43"/>
      <c r="M49" s="43"/>
      <c r="N49" s="44"/>
      <c r="O49" s="28"/>
    </row>
    <row r="50" spans="2:15" ht="8.4" customHeight="1">
      <c r="B50" s="16"/>
      <c r="C50" s="192"/>
      <c r="D50" s="205"/>
      <c r="E50" s="19"/>
      <c r="F50" s="193"/>
      <c r="G50" s="19"/>
      <c r="H50" s="46"/>
      <c r="I50" s="19"/>
      <c r="J50" s="45"/>
      <c r="K50" s="19"/>
      <c r="L50" s="19"/>
      <c r="M50" s="19"/>
      <c r="N50" s="46"/>
      <c r="O50" s="17"/>
    </row>
    <row r="51" spans="2:15" ht="8.4" customHeight="1">
      <c r="B51" s="16"/>
      <c r="C51" s="192"/>
      <c r="D51" s="205"/>
      <c r="E51" s="19"/>
      <c r="F51" s="193"/>
      <c r="G51" s="19"/>
      <c r="H51" s="46"/>
      <c r="I51" s="19"/>
      <c r="J51" s="45"/>
      <c r="K51" s="19"/>
      <c r="L51" s="19"/>
      <c r="M51" s="19"/>
      <c r="N51" s="46"/>
      <c r="O51" s="17"/>
    </row>
    <row r="52" spans="2:15" ht="8.4" customHeight="1">
      <c r="B52" s="16"/>
      <c r="C52" s="192"/>
      <c r="D52" s="205"/>
      <c r="E52" s="19"/>
      <c r="F52" s="193"/>
      <c r="G52" s="19"/>
      <c r="H52" s="46"/>
      <c r="I52" s="19"/>
      <c r="J52" s="45"/>
      <c r="K52" s="19"/>
      <c r="L52" s="19"/>
      <c r="M52" s="19"/>
      <c r="N52" s="46"/>
      <c r="O52" s="17"/>
    </row>
    <row r="53" spans="2:15" ht="8.4" customHeight="1">
      <c r="B53" s="16"/>
      <c r="C53" s="192"/>
      <c r="D53" s="205"/>
      <c r="E53" s="19"/>
      <c r="F53" s="193"/>
      <c r="G53" s="19"/>
      <c r="H53" s="46"/>
      <c r="I53" s="19"/>
      <c r="J53" s="45"/>
      <c r="K53" s="19"/>
      <c r="L53" s="19"/>
      <c r="M53" s="19"/>
      <c r="N53" s="46"/>
      <c r="O53" s="17"/>
    </row>
    <row r="54" spans="2:15" ht="8.4" customHeight="1">
      <c r="B54" s="16"/>
      <c r="C54" s="192"/>
      <c r="D54" s="205"/>
      <c r="E54" s="19"/>
      <c r="F54" s="193"/>
      <c r="G54" s="19"/>
      <c r="H54" s="46"/>
      <c r="I54" s="19"/>
      <c r="J54" s="45"/>
      <c r="K54" s="19"/>
      <c r="L54" s="19"/>
      <c r="M54" s="19"/>
      <c r="N54" s="46"/>
      <c r="O54" s="17"/>
    </row>
    <row r="55" spans="2:15" ht="8.4" customHeight="1">
      <c r="B55" s="16"/>
      <c r="C55" s="192"/>
      <c r="D55" s="205"/>
      <c r="E55" s="19"/>
      <c r="F55" s="193"/>
      <c r="G55" s="19"/>
      <c r="H55" s="46"/>
      <c r="I55" s="19"/>
      <c r="J55" s="45"/>
      <c r="K55" s="19"/>
      <c r="L55" s="19"/>
      <c r="M55" s="19"/>
      <c r="N55" s="46"/>
      <c r="O55" s="17"/>
    </row>
    <row r="56" spans="2:15" ht="8.4" customHeight="1">
      <c r="B56" s="16"/>
      <c r="C56" s="192"/>
      <c r="D56" s="205"/>
      <c r="E56" s="19"/>
      <c r="F56" s="193"/>
      <c r="G56" s="19"/>
      <c r="H56" s="46"/>
      <c r="I56" s="19"/>
      <c r="J56" s="45"/>
      <c r="K56" s="19"/>
      <c r="L56" s="19"/>
      <c r="M56" s="19"/>
      <c r="N56" s="46"/>
      <c r="O56" s="17"/>
    </row>
    <row r="57" spans="2:15" ht="8.4" customHeight="1">
      <c r="B57" s="16"/>
      <c r="C57" s="192"/>
      <c r="D57" s="205"/>
      <c r="E57" s="19"/>
      <c r="F57" s="193"/>
      <c r="G57" s="19"/>
      <c r="H57" s="46"/>
      <c r="I57" s="19"/>
      <c r="J57" s="45"/>
      <c r="K57" s="19"/>
      <c r="L57" s="19"/>
      <c r="M57" s="19"/>
      <c r="N57" s="46"/>
      <c r="O57" s="17"/>
    </row>
    <row r="58" spans="2:15" s="29" customFormat="1" ht="14.4">
      <c r="B58" s="26"/>
      <c r="C58" s="195"/>
      <c r="D58" s="206" t="s">
        <v>49</v>
      </c>
      <c r="E58" s="48"/>
      <c r="F58" s="48"/>
      <c r="G58" s="49" t="s">
        <v>50</v>
      </c>
      <c r="H58" s="50"/>
      <c r="I58" s="27"/>
      <c r="J58" s="47" t="s">
        <v>49</v>
      </c>
      <c r="K58" s="48"/>
      <c r="L58" s="48"/>
      <c r="M58" s="48"/>
      <c r="N58" s="207" t="s">
        <v>50</v>
      </c>
      <c r="O58" s="28"/>
    </row>
    <row r="59" spans="2:15" ht="13.5">
      <c r="B59" s="16"/>
      <c r="C59" s="192"/>
      <c r="D59" s="193"/>
      <c r="E59" s="19"/>
      <c r="F59" s="193"/>
      <c r="G59" s="19"/>
      <c r="H59" s="19"/>
      <c r="I59" s="19"/>
      <c r="J59" s="19"/>
      <c r="K59" s="19"/>
      <c r="L59" s="19"/>
      <c r="M59" s="19"/>
      <c r="N59" s="19"/>
      <c r="O59" s="17"/>
    </row>
    <row r="60" spans="2:15" s="29" customFormat="1" ht="14.4">
      <c r="B60" s="26"/>
      <c r="C60" s="195"/>
      <c r="D60" s="204" t="s">
        <v>51</v>
      </c>
      <c r="E60" s="43"/>
      <c r="F60" s="43"/>
      <c r="G60" s="43"/>
      <c r="H60" s="44"/>
      <c r="I60" s="27"/>
      <c r="J60" s="42" t="s">
        <v>52</v>
      </c>
      <c r="K60" s="43"/>
      <c r="L60" s="43"/>
      <c r="M60" s="43"/>
      <c r="N60" s="44"/>
      <c r="O60" s="28"/>
    </row>
    <row r="61" spans="2:15" ht="8.4" customHeight="1">
      <c r="B61" s="16"/>
      <c r="C61" s="192"/>
      <c r="D61" s="205"/>
      <c r="E61" s="19"/>
      <c r="F61" s="193"/>
      <c r="G61" s="19"/>
      <c r="H61" s="46"/>
      <c r="I61" s="19"/>
      <c r="J61" s="45"/>
      <c r="K61" s="19"/>
      <c r="L61" s="19"/>
      <c r="M61" s="19"/>
      <c r="N61" s="46"/>
      <c r="O61" s="17"/>
    </row>
    <row r="62" spans="2:15" ht="8.4" customHeight="1">
      <c r="B62" s="16"/>
      <c r="C62" s="192"/>
      <c r="D62" s="205"/>
      <c r="E62" s="19"/>
      <c r="F62" s="193"/>
      <c r="G62" s="19"/>
      <c r="H62" s="46"/>
      <c r="I62" s="19"/>
      <c r="J62" s="45"/>
      <c r="K62" s="19"/>
      <c r="L62" s="19"/>
      <c r="M62" s="19"/>
      <c r="N62" s="46"/>
      <c r="O62" s="17"/>
    </row>
    <row r="63" spans="2:15" ht="8.4" customHeight="1">
      <c r="B63" s="16"/>
      <c r="C63" s="192"/>
      <c r="D63" s="205"/>
      <c r="E63" s="19"/>
      <c r="F63" s="193"/>
      <c r="G63" s="19"/>
      <c r="H63" s="46"/>
      <c r="I63" s="19"/>
      <c r="J63" s="45"/>
      <c r="K63" s="19"/>
      <c r="L63" s="19"/>
      <c r="M63" s="19"/>
      <c r="N63" s="46"/>
      <c r="O63" s="17"/>
    </row>
    <row r="64" spans="2:15" ht="8.4" customHeight="1">
      <c r="B64" s="16"/>
      <c r="C64" s="192"/>
      <c r="D64" s="205"/>
      <c r="E64" s="19"/>
      <c r="F64" s="193"/>
      <c r="G64" s="19"/>
      <c r="H64" s="46"/>
      <c r="I64" s="19"/>
      <c r="J64" s="45"/>
      <c r="K64" s="19"/>
      <c r="L64" s="19"/>
      <c r="M64" s="19"/>
      <c r="N64" s="46"/>
      <c r="O64" s="17"/>
    </row>
    <row r="65" spans="2:15" ht="8.4" customHeight="1">
      <c r="B65" s="16"/>
      <c r="C65" s="192"/>
      <c r="D65" s="205"/>
      <c r="E65" s="19"/>
      <c r="F65" s="193"/>
      <c r="G65" s="19"/>
      <c r="H65" s="46"/>
      <c r="I65" s="19"/>
      <c r="J65" s="45"/>
      <c r="K65" s="19"/>
      <c r="L65" s="19"/>
      <c r="M65" s="19"/>
      <c r="N65" s="46"/>
      <c r="O65" s="17"/>
    </row>
    <row r="66" spans="2:15" ht="8.4" customHeight="1">
      <c r="B66" s="16"/>
      <c r="C66" s="192"/>
      <c r="D66" s="205"/>
      <c r="E66" s="19"/>
      <c r="F66" s="193"/>
      <c r="G66" s="19"/>
      <c r="H66" s="46"/>
      <c r="I66" s="19"/>
      <c r="J66" s="45"/>
      <c r="K66" s="19"/>
      <c r="L66" s="19"/>
      <c r="M66" s="19"/>
      <c r="N66" s="46"/>
      <c r="O66" s="17"/>
    </row>
    <row r="67" spans="2:15" ht="8.4" customHeight="1">
      <c r="B67" s="16"/>
      <c r="C67" s="192"/>
      <c r="D67" s="205"/>
      <c r="E67" s="19"/>
      <c r="F67" s="193"/>
      <c r="G67" s="19"/>
      <c r="H67" s="46"/>
      <c r="I67" s="19"/>
      <c r="J67" s="45"/>
      <c r="K67" s="19"/>
      <c r="L67" s="19"/>
      <c r="M67" s="19"/>
      <c r="N67" s="46"/>
      <c r="O67" s="17"/>
    </row>
    <row r="68" spans="2:15" ht="8.4" customHeight="1">
      <c r="B68" s="16"/>
      <c r="C68" s="192"/>
      <c r="D68" s="205"/>
      <c r="E68" s="19"/>
      <c r="F68" s="193"/>
      <c r="G68" s="19"/>
      <c r="H68" s="46"/>
      <c r="I68" s="19"/>
      <c r="J68" s="45"/>
      <c r="K68" s="19"/>
      <c r="L68" s="19"/>
      <c r="M68" s="19"/>
      <c r="N68" s="46"/>
      <c r="O68" s="17"/>
    </row>
    <row r="69" spans="2:15" s="29" customFormat="1" ht="14.4">
      <c r="B69" s="26"/>
      <c r="C69" s="195"/>
      <c r="D69" s="206" t="s">
        <v>49</v>
      </c>
      <c r="E69" s="48"/>
      <c r="F69" s="48"/>
      <c r="G69" s="49" t="s">
        <v>50</v>
      </c>
      <c r="H69" s="50"/>
      <c r="I69" s="27"/>
      <c r="J69" s="47" t="s">
        <v>49</v>
      </c>
      <c r="K69" s="48"/>
      <c r="L69" s="48"/>
      <c r="M69" s="48"/>
      <c r="N69" s="207" t="s">
        <v>50</v>
      </c>
      <c r="O69" s="28"/>
    </row>
    <row r="70" spans="2:15" s="29" customFormat="1" ht="14.4" customHeight="1">
      <c r="B70" s="51"/>
      <c r="C70" s="208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3"/>
    </row>
    <row r="74" spans="2:15" s="29" customFormat="1" ht="6.9" customHeight="1">
      <c r="B74" s="54"/>
      <c r="C74" s="209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6"/>
    </row>
    <row r="75" spans="2:15" s="29" customFormat="1" ht="36.9" customHeight="1">
      <c r="B75" s="26"/>
      <c r="C75" s="190" t="s">
        <v>110</v>
      </c>
      <c r="D75" s="191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28"/>
    </row>
    <row r="76" spans="2:15" s="29" customFormat="1" ht="6.9" customHeight="1">
      <c r="B76" s="26"/>
      <c r="C76" s="195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</row>
    <row r="77" spans="2:15" s="29" customFormat="1" ht="30" customHeight="1">
      <c r="B77" s="26"/>
      <c r="C77" s="22" t="s">
        <v>17</v>
      </c>
      <c r="D77" s="27"/>
      <c r="E77" s="27"/>
      <c r="F77" s="22" t="str">
        <f>F6</f>
        <v>Revitalizace terapeutické zahrady DD ONŠOV - ETAPA I</v>
      </c>
      <c r="G77" s="22"/>
      <c r="H77" s="22"/>
      <c r="I77" s="22"/>
      <c r="J77" s="22"/>
      <c r="K77" s="22"/>
      <c r="L77" s="22"/>
      <c r="M77" s="22"/>
      <c r="N77" s="22"/>
      <c r="O77" s="28"/>
    </row>
    <row r="78" spans="2:15" s="29" customFormat="1" ht="36.9" customHeight="1">
      <c r="B78" s="26"/>
      <c r="C78" s="62" t="s">
        <v>106</v>
      </c>
      <c r="D78" s="27"/>
      <c r="E78" s="27"/>
      <c r="F78" s="62" t="str">
        <f>F7</f>
        <v>SO 02 - SADOVÉ ÚPRAVY</v>
      </c>
      <c r="G78" s="27"/>
      <c r="H78" s="27"/>
      <c r="I78" s="27"/>
      <c r="J78" s="27"/>
      <c r="K78" s="27"/>
      <c r="L78" s="27"/>
      <c r="M78" s="27"/>
      <c r="N78" s="27"/>
      <c r="O78" s="28"/>
    </row>
    <row r="79" spans="2:15" s="29" customFormat="1" ht="6.9" customHeight="1">
      <c r="B79" s="26"/>
      <c r="C79" s="19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8"/>
    </row>
    <row r="80" spans="2:15" s="29" customFormat="1" ht="18" customHeight="1">
      <c r="B80" s="26"/>
      <c r="C80" s="22" t="s">
        <v>21</v>
      </c>
      <c r="D80" s="27"/>
      <c r="E80" s="27"/>
      <c r="F80" s="23" t="str">
        <f>F9</f>
        <v>pozemek č. 157,158,st.1 a st.2, k.ú Onšov</v>
      </c>
      <c r="G80" s="27"/>
      <c r="H80" s="27"/>
      <c r="I80" s="27"/>
      <c r="J80" s="27"/>
      <c r="K80" s="22" t="s">
        <v>23</v>
      </c>
      <c r="L80" s="27"/>
      <c r="M80" s="67"/>
      <c r="N80" s="67"/>
      <c r="O80" s="28"/>
    </row>
    <row r="81" spans="2:15" s="29" customFormat="1" ht="6.9" customHeight="1">
      <c r="B81" s="26"/>
      <c r="C81" s="195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8"/>
    </row>
    <row r="82" spans="2:15" s="29" customFormat="1" ht="13.2">
      <c r="B82" s="26"/>
      <c r="C82" s="22" t="s">
        <v>24</v>
      </c>
      <c r="D82" s="27"/>
      <c r="E82" s="27"/>
      <c r="F82" s="23" t="str">
        <f>E12</f>
        <v>DD Onšov, p.o.</v>
      </c>
      <c r="G82" s="27"/>
      <c r="H82" s="27"/>
      <c r="I82" s="27"/>
      <c r="J82" s="27"/>
      <c r="K82" s="22" t="s">
        <v>30</v>
      </c>
      <c r="L82" s="27"/>
      <c r="M82" s="23" t="str">
        <f>E18</f>
        <v xml:space="preserve"> </v>
      </c>
      <c r="N82" s="23"/>
      <c r="O82" s="28"/>
    </row>
    <row r="83" spans="2:15" s="29" customFormat="1" ht="14.4" customHeight="1">
      <c r="B83" s="26"/>
      <c r="C83" s="22" t="s">
        <v>28</v>
      </c>
      <c r="D83" s="27"/>
      <c r="E83" s="27"/>
      <c r="F83" s="23" t="str">
        <f>IF(E15="","",E15)</f>
        <v xml:space="preserve"> </v>
      </c>
      <c r="G83" s="27"/>
      <c r="H83" s="27"/>
      <c r="I83" s="27"/>
      <c r="J83" s="27"/>
      <c r="K83" s="22" t="s">
        <v>32</v>
      </c>
      <c r="L83" s="27"/>
      <c r="M83" s="23" t="str">
        <f>E21</f>
        <v xml:space="preserve"> </v>
      </c>
      <c r="N83" s="23"/>
      <c r="O83" s="28"/>
    </row>
    <row r="84" spans="2:15" s="29" customFormat="1" ht="10.35" customHeight="1">
      <c r="B84" s="26"/>
      <c r="C84" s="195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8"/>
    </row>
    <row r="85" spans="2:15" s="29" customFormat="1" ht="29.25" customHeight="1">
      <c r="B85" s="26"/>
      <c r="C85" s="210" t="s">
        <v>111</v>
      </c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211" t="s">
        <v>112</v>
      </c>
      <c r="O85" s="28"/>
    </row>
    <row r="86" spans="2:15" s="29" customFormat="1" ht="10.35" customHeight="1">
      <c r="B86" s="26"/>
      <c r="C86" s="195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8"/>
    </row>
    <row r="87" spans="2:35" s="29" customFormat="1" ht="29.25" customHeight="1">
      <c r="B87" s="26"/>
      <c r="C87" s="107" t="s">
        <v>113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12">
        <f>SUM(N88:N95)</f>
        <v>0</v>
      </c>
      <c r="O87" s="28"/>
      <c r="AI87" s="12" t="s">
        <v>114</v>
      </c>
    </row>
    <row r="88" spans="2:15" s="112" customFormat="1" ht="19.2" customHeight="1">
      <c r="B88" s="108"/>
      <c r="C88" s="110"/>
      <c r="D88" s="109" t="str">
        <f>D115</f>
        <v>1 - PŘÍPRAVNÉ PRÁCE</v>
      </c>
      <c r="E88" s="109"/>
      <c r="F88" s="109"/>
      <c r="G88" s="109"/>
      <c r="H88" s="109"/>
      <c r="I88" s="109"/>
      <c r="J88" s="109"/>
      <c r="K88" s="109"/>
      <c r="L88" s="109"/>
      <c r="M88" s="109"/>
      <c r="N88" s="213">
        <f>N115</f>
        <v>0</v>
      </c>
      <c r="O88" s="111"/>
    </row>
    <row r="89" spans="2:15" s="117" customFormat="1" ht="19.2" customHeight="1">
      <c r="B89" s="113"/>
      <c r="C89" s="115"/>
      <c r="D89" s="109" t="str">
        <f>D158</f>
        <v>2 - PŘÍPRAVA PŮDY S MODELACÍ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13">
        <f>N158</f>
        <v>0</v>
      </c>
      <c r="O89" s="116"/>
    </row>
    <row r="90" spans="2:15" s="117" customFormat="1" ht="19.2" customHeight="1">
      <c r="B90" s="113"/>
      <c r="C90" s="115"/>
      <c r="D90" s="109" t="str">
        <f>D167</f>
        <v>3 - ZALOŽENÍ ŠTĚRKOVÉHO TRÁVNÍKU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13">
        <f>N167</f>
        <v>0</v>
      </c>
      <c r="O90" s="116"/>
    </row>
    <row r="91" spans="2:15" s="112" customFormat="1" ht="19.2" customHeight="1">
      <c r="B91" s="108"/>
      <c r="C91" s="110"/>
      <c r="D91" s="109" t="str">
        <f>D187</f>
        <v>4 - VÝSADBA STROMŮ</v>
      </c>
      <c r="E91" s="109"/>
      <c r="F91" s="109"/>
      <c r="G91" s="109"/>
      <c r="H91" s="109"/>
      <c r="I91" s="109"/>
      <c r="J91" s="109"/>
      <c r="K91" s="109"/>
      <c r="L91" s="109"/>
      <c r="M91" s="109"/>
      <c r="N91" s="213">
        <f>N187</f>
        <v>0</v>
      </c>
      <c r="O91" s="111"/>
    </row>
    <row r="92" spans="2:15" s="112" customFormat="1" ht="19.2" customHeight="1">
      <c r="B92" s="108"/>
      <c r="C92" s="110"/>
      <c r="D92" s="109" t="str">
        <f>D255</f>
        <v>5 - VÝSADBA KEŘŮ</v>
      </c>
      <c r="E92" s="109"/>
      <c r="F92" s="109"/>
      <c r="G92" s="109"/>
      <c r="H92" s="109"/>
      <c r="I92" s="109"/>
      <c r="J92" s="109"/>
      <c r="K92" s="109"/>
      <c r="L92" s="109"/>
      <c r="M92" s="109"/>
      <c r="N92" s="213">
        <f>N255</f>
        <v>0</v>
      </c>
      <c r="O92" s="111"/>
    </row>
    <row r="93" spans="2:15" s="112" customFormat="1" ht="19.2" customHeight="1">
      <c r="B93" s="108"/>
      <c r="C93" s="110"/>
      <c r="D93" s="109" t="str">
        <f>D297</f>
        <v>6 - VÝSADBA TRVALEK, PODROSTŮ</v>
      </c>
      <c r="E93" s="109"/>
      <c r="F93" s="109"/>
      <c r="G93" s="109"/>
      <c r="H93" s="109"/>
      <c r="I93" s="109"/>
      <c r="J93" s="109"/>
      <c r="K93" s="109"/>
      <c r="L93" s="109"/>
      <c r="M93" s="109"/>
      <c r="N93" s="213">
        <f>N297</f>
        <v>0</v>
      </c>
      <c r="O93" s="111"/>
    </row>
    <row r="94" spans="2:15" s="112" customFormat="1" ht="19.2" customHeight="1">
      <c r="B94" s="108"/>
      <c r="C94" s="110"/>
      <c r="D94" s="109" t="str">
        <f>D334</f>
        <v>7 - VÝSADBA CIBULOVIN</v>
      </c>
      <c r="E94" s="109"/>
      <c r="F94" s="109"/>
      <c r="G94" s="109"/>
      <c r="H94" s="109"/>
      <c r="I94" s="109"/>
      <c r="J94" s="109"/>
      <c r="K94" s="109"/>
      <c r="L94" s="109"/>
      <c r="M94" s="109"/>
      <c r="N94" s="213">
        <f>N334</f>
        <v>0</v>
      </c>
      <c r="O94" s="111"/>
    </row>
    <row r="95" spans="2:15" s="112" customFormat="1" ht="19.2" customHeight="1">
      <c r="B95" s="108"/>
      <c r="C95" s="110"/>
      <c r="D95" s="109" t="str">
        <f>D346</f>
        <v>8 - ZALOŽENÍ TRAVO-BYLINNÉHO POROSTU</v>
      </c>
      <c r="E95" s="109"/>
      <c r="F95" s="109"/>
      <c r="G95" s="109"/>
      <c r="H95" s="109"/>
      <c r="I95" s="109"/>
      <c r="J95" s="109"/>
      <c r="K95" s="109"/>
      <c r="L95" s="109"/>
      <c r="M95" s="109"/>
      <c r="N95" s="213">
        <f>N346</f>
        <v>0</v>
      </c>
      <c r="O95" s="111"/>
    </row>
    <row r="96" spans="2:15" s="29" customFormat="1" ht="21.75" customHeight="1">
      <c r="B96" s="26"/>
      <c r="C96" s="195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8"/>
    </row>
    <row r="97" spans="2:15" s="29" customFormat="1" ht="18" customHeight="1">
      <c r="B97" s="26"/>
      <c r="C97" s="195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8"/>
    </row>
    <row r="98" spans="2:15" s="29" customFormat="1" ht="29.25" customHeight="1">
      <c r="B98" s="26"/>
      <c r="C98" s="98" t="s">
        <v>730</v>
      </c>
      <c r="D98" s="99"/>
      <c r="E98" s="99"/>
      <c r="F98" s="99"/>
      <c r="G98" s="99"/>
      <c r="H98" s="99"/>
      <c r="I98" s="99"/>
      <c r="J98" s="99"/>
      <c r="K98" s="99"/>
      <c r="L98" s="214"/>
      <c r="M98" s="214"/>
      <c r="N98" s="214">
        <f>N87</f>
        <v>0</v>
      </c>
      <c r="O98" s="28"/>
    </row>
    <row r="99" spans="2:15" s="29" customFormat="1" ht="6.9" customHeight="1">
      <c r="B99" s="51"/>
      <c r="C99" s="208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3"/>
    </row>
    <row r="103" spans="2:15" s="29" customFormat="1" ht="6.9" customHeight="1">
      <c r="B103" s="54"/>
      <c r="C103" s="209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6"/>
    </row>
    <row r="104" spans="2:15" s="29" customFormat="1" ht="36.9" customHeight="1">
      <c r="B104" s="26"/>
      <c r="C104" s="190" t="s">
        <v>123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8"/>
    </row>
    <row r="105" spans="2:15" s="29" customFormat="1" ht="6.9" customHeight="1">
      <c r="B105" s="26"/>
      <c r="C105" s="195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8"/>
    </row>
    <row r="106" spans="2:15" s="29" customFormat="1" ht="30" customHeight="1">
      <c r="B106" s="26"/>
      <c r="C106" s="22" t="s">
        <v>17</v>
      </c>
      <c r="D106" s="27"/>
      <c r="E106" s="27"/>
      <c r="F106" s="22" t="str">
        <f>F6</f>
        <v>Revitalizace terapeutické zahrady DD ONŠOV - ETAPA I</v>
      </c>
      <c r="G106" s="22"/>
      <c r="H106" s="22"/>
      <c r="I106" s="22"/>
      <c r="J106" s="22"/>
      <c r="K106" s="22"/>
      <c r="L106" s="22"/>
      <c r="M106" s="22"/>
      <c r="N106" s="22"/>
      <c r="O106" s="28"/>
    </row>
    <row r="107" spans="2:15" s="29" customFormat="1" ht="36.9" customHeight="1">
      <c r="B107" s="26"/>
      <c r="C107" s="62" t="s">
        <v>106</v>
      </c>
      <c r="D107" s="27"/>
      <c r="E107" s="27"/>
      <c r="F107" s="62" t="str">
        <f>F7</f>
        <v>SO 02 - SADOVÉ ÚPRAVY</v>
      </c>
      <c r="G107" s="27"/>
      <c r="H107" s="27"/>
      <c r="I107" s="27"/>
      <c r="J107" s="27"/>
      <c r="K107" s="27"/>
      <c r="L107" s="27"/>
      <c r="M107" s="27"/>
      <c r="N107" s="27"/>
      <c r="O107" s="28"/>
    </row>
    <row r="108" spans="2:15" s="29" customFormat="1" ht="6.9" customHeight="1">
      <c r="B108" s="26"/>
      <c r="C108" s="195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8"/>
    </row>
    <row r="109" spans="2:15" s="29" customFormat="1" ht="18" customHeight="1">
      <c r="B109" s="26"/>
      <c r="C109" s="22" t="s">
        <v>21</v>
      </c>
      <c r="D109" s="27"/>
      <c r="E109" s="27"/>
      <c r="F109" s="23" t="str">
        <f>F9</f>
        <v>pozemek č. 157,158,st.1 a st.2, k.ú Onšov</v>
      </c>
      <c r="G109" s="27"/>
      <c r="H109" s="27"/>
      <c r="I109" s="27"/>
      <c r="J109" s="27"/>
      <c r="K109" s="22" t="s">
        <v>23</v>
      </c>
      <c r="L109" s="27"/>
      <c r="M109" s="67"/>
      <c r="N109" s="67"/>
      <c r="O109" s="28"/>
    </row>
    <row r="110" spans="2:15" s="29" customFormat="1" ht="6.9" customHeight="1">
      <c r="B110" s="26"/>
      <c r="C110" s="195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8"/>
    </row>
    <row r="111" spans="2:15" s="29" customFormat="1" ht="13.2">
      <c r="B111" s="26"/>
      <c r="C111" s="22" t="s">
        <v>24</v>
      </c>
      <c r="D111" s="27"/>
      <c r="E111" s="27"/>
      <c r="F111" s="23" t="str">
        <f>E12</f>
        <v>DD Onšov, p.o.</v>
      </c>
      <c r="G111" s="27"/>
      <c r="H111" s="27"/>
      <c r="I111" s="27"/>
      <c r="J111" s="27"/>
      <c r="K111" s="22" t="s">
        <v>30</v>
      </c>
      <c r="L111" s="27"/>
      <c r="M111" s="23" t="str">
        <f>E18</f>
        <v xml:space="preserve"> </v>
      </c>
      <c r="N111" s="23"/>
      <c r="O111" s="28"/>
    </row>
    <row r="112" spans="2:15" s="29" customFormat="1" ht="14.4" customHeight="1">
      <c r="B112" s="26"/>
      <c r="C112" s="22" t="s">
        <v>28</v>
      </c>
      <c r="D112" s="27"/>
      <c r="E112" s="27"/>
      <c r="F112" s="23" t="str">
        <f>IF(E15="","",E15)</f>
        <v xml:space="preserve"> </v>
      </c>
      <c r="G112" s="27"/>
      <c r="H112" s="27"/>
      <c r="I112" s="27"/>
      <c r="J112" s="27"/>
      <c r="K112" s="22" t="s">
        <v>32</v>
      </c>
      <c r="L112" s="27"/>
      <c r="M112" s="23" t="str">
        <f>E21</f>
        <v xml:space="preserve"> </v>
      </c>
      <c r="N112" s="23"/>
      <c r="O112" s="28"/>
    </row>
    <row r="113" spans="2:15" s="29" customFormat="1" ht="10.35" customHeight="1">
      <c r="B113" s="26"/>
      <c r="C113" s="195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8"/>
    </row>
    <row r="114" spans="2:24" s="124" customFormat="1" ht="29.25" customHeight="1">
      <c r="B114" s="120"/>
      <c r="C114" s="215" t="s">
        <v>124</v>
      </c>
      <c r="D114" s="216" t="s">
        <v>125</v>
      </c>
      <c r="E114" s="122" t="s">
        <v>55</v>
      </c>
      <c r="F114" s="217" t="s">
        <v>126</v>
      </c>
      <c r="G114" s="122"/>
      <c r="H114" s="122"/>
      <c r="I114" s="122"/>
      <c r="J114" s="122" t="s">
        <v>127</v>
      </c>
      <c r="K114" s="122" t="s">
        <v>128</v>
      </c>
      <c r="L114" s="433" t="s">
        <v>129</v>
      </c>
      <c r="M114" s="433"/>
      <c r="N114" s="122" t="s">
        <v>112</v>
      </c>
      <c r="O114" s="123"/>
      <c r="Q114" s="70" t="s">
        <v>130</v>
      </c>
      <c r="R114" s="71" t="s">
        <v>37</v>
      </c>
      <c r="S114" s="71" t="s">
        <v>131</v>
      </c>
      <c r="T114" s="71" t="s">
        <v>132</v>
      </c>
      <c r="U114" s="71" t="s">
        <v>133</v>
      </c>
      <c r="V114" s="71" t="s">
        <v>134</v>
      </c>
      <c r="W114" s="71" t="s">
        <v>135</v>
      </c>
      <c r="X114" s="72" t="s">
        <v>136</v>
      </c>
    </row>
    <row r="115" spans="2:51" s="218" customFormat="1" ht="27" customHeight="1">
      <c r="B115" s="219"/>
      <c r="C115" s="220"/>
      <c r="D115" s="221" t="s">
        <v>715</v>
      </c>
      <c r="E115" s="222"/>
      <c r="F115" s="222"/>
      <c r="G115" s="222"/>
      <c r="H115" s="222"/>
      <c r="I115" s="222"/>
      <c r="J115" s="222"/>
      <c r="K115" s="222"/>
      <c r="L115" s="222"/>
      <c r="M115" s="222"/>
      <c r="N115" s="223">
        <f>N156</f>
        <v>0</v>
      </c>
      <c r="O115" s="224"/>
      <c r="Q115" s="225"/>
      <c r="R115" s="226"/>
      <c r="S115" s="226"/>
      <c r="T115" s="227" t="e">
        <f>S116+T164</f>
        <v>#REF!</v>
      </c>
      <c r="U115" s="226"/>
      <c r="V115" s="227" t="e">
        <f>U116+V164</f>
        <v>#REF!</v>
      </c>
      <c r="W115" s="226"/>
      <c r="X115" s="228" t="e">
        <f>W116+X164</f>
        <v>#REF!</v>
      </c>
      <c r="AF115" s="229" t="s">
        <v>81</v>
      </c>
      <c r="AH115" s="230" t="s">
        <v>72</v>
      </c>
      <c r="AI115" s="230" t="s">
        <v>73</v>
      </c>
      <c r="AM115" s="229" t="s">
        <v>137</v>
      </c>
      <c r="AY115" s="138" t="e">
        <f>AY116+AY164</f>
        <v>#REF!</v>
      </c>
    </row>
    <row r="116" spans="1:51" s="218" customFormat="1" ht="18" customHeight="1">
      <c r="A116" s="29"/>
      <c r="B116" s="26"/>
      <c r="C116" s="231">
        <v>1</v>
      </c>
      <c r="D116" s="232"/>
      <c r="E116" s="231" t="s">
        <v>509</v>
      </c>
      <c r="F116" s="448" t="s">
        <v>510</v>
      </c>
      <c r="G116" s="449"/>
      <c r="H116" s="449"/>
      <c r="I116" s="450"/>
      <c r="J116" s="231" t="s">
        <v>739</v>
      </c>
      <c r="K116" s="231">
        <v>7</v>
      </c>
      <c r="L116" s="446"/>
      <c r="M116" s="447"/>
      <c r="N116" s="233">
        <f>ROUND(L116*K116,2)</f>
        <v>0</v>
      </c>
      <c r="O116" s="28"/>
      <c r="P116" s="225"/>
      <c r="Q116" s="226"/>
      <c r="R116" s="226"/>
      <c r="S116" s="227" t="e">
        <f>SUM(S117:S163)</f>
        <v>#REF!</v>
      </c>
      <c r="T116" s="226"/>
      <c r="U116" s="227" t="e">
        <f>SUM(U117:U163)</f>
        <v>#REF!</v>
      </c>
      <c r="V116" s="226"/>
      <c r="W116" s="228" t="e">
        <f>SUM(W117:W163)</f>
        <v>#REF!</v>
      </c>
      <c r="AF116" s="229" t="s">
        <v>81</v>
      </c>
      <c r="AH116" s="230" t="s">
        <v>72</v>
      </c>
      <c r="AI116" s="230" t="s">
        <v>81</v>
      </c>
      <c r="AM116" s="229" t="s">
        <v>137</v>
      </c>
      <c r="AY116" s="138">
        <f>SUM(AX117:AX163)</f>
        <v>0</v>
      </c>
    </row>
    <row r="117" spans="2:53" s="29" customFormat="1" ht="27.6" customHeight="1">
      <c r="B117" s="26"/>
      <c r="C117" s="231">
        <v>2</v>
      </c>
      <c r="D117" s="232"/>
      <c r="E117" s="231" t="s">
        <v>511</v>
      </c>
      <c r="F117" s="448" t="s">
        <v>512</v>
      </c>
      <c r="G117" s="449"/>
      <c r="H117" s="449"/>
      <c r="I117" s="450"/>
      <c r="J117" s="231" t="s">
        <v>513</v>
      </c>
      <c r="K117" s="231">
        <v>135</v>
      </c>
      <c r="L117" s="446"/>
      <c r="M117" s="447"/>
      <c r="N117" s="233">
        <f aca="true" t="shared" si="0" ref="N117:N180">ROUND(L117*K117,2)</f>
        <v>0</v>
      </c>
      <c r="O117" s="28"/>
      <c r="Q117" s="35" t="s">
        <v>38</v>
      </c>
      <c r="R117" s="145">
        <v>0.007</v>
      </c>
      <c r="S117" s="145" t="e">
        <f>R117*#REF!</f>
        <v>#REF!</v>
      </c>
      <c r="T117" s="145">
        <v>0</v>
      </c>
      <c r="U117" s="145" t="e">
        <f>T117*#REF!</f>
        <v>#REF!</v>
      </c>
      <c r="V117" s="145">
        <v>0</v>
      </c>
      <c r="W117" s="146" t="e">
        <f>V117*#REF!</f>
        <v>#REF!</v>
      </c>
      <c r="AF117" s="12" t="s">
        <v>142</v>
      </c>
      <c r="AH117" s="12" t="s">
        <v>138</v>
      </c>
      <c r="AI117" s="12" t="s">
        <v>104</v>
      </c>
      <c r="AM117" s="12" t="s">
        <v>137</v>
      </c>
      <c r="AS117" s="147" t="e">
        <f>IF(Q117="základní",#REF!,0)</f>
        <v>#REF!</v>
      </c>
      <c r="AT117" s="147">
        <f>IF(Q117="snížená",#REF!,0)</f>
        <v>0</v>
      </c>
      <c r="AU117" s="147">
        <f>IF(Q117="zákl. přenesená",#REF!,0)</f>
        <v>0</v>
      </c>
      <c r="AV117" s="147">
        <f>IF(Q117="sníž. přenesená",#REF!,0)</f>
        <v>0</v>
      </c>
      <c r="AW117" s="147">
        <f>IF(Q117="nulová",#REF!,0)</f>
        <v>0</v>
      </c>
      <c r="AX117" s="12" t="s">
        <v>81</v>
      </c>
      <c r="AY117" s="147" t="e">
        <f>ROUND(#REF!*#REF!,2)</f>
        <v>#REF!</v>
      </c>
      <c r="AZ117" s="12" t="s">
        <v>142</v>
      </c>
      <c r="BA117" s="12" t="s">
        <v>301</v>
      </c>
    </row>
    <row r="118" spans="2:53" s="29" customFormat="1" ht="27.6" customHeight="1">
      <c r="B118" s="26"/>
      <c r="C118" s="231">
        <v>3</v>
      </c>
      <c r="D118" s="232"/>
      <c r="E118" s="231" t="s">
        <v>514</v>
      </c>
      <c r="F118" s="448" t="s">
        <v>515</v>
      </c>
      <c r="G118" s="449"/>
      <c r="H118" s="449"/>
      <c r="I118" s="450"/>
      <c r="J118" s="231" t="s">
        <v>513</v>
      </c>
      <c r="K118" s="231">
        <v>135</v>
      </c>
      <c r="L118" s="446"/>
      <c r="M118" s="447"/>
      <c r="N118" s="233">
        <f t="shared" si="0"/>
        <v>0</v>
      </c>
      <c r="O118" s="28"/>
      <c r="Q118" s="35" t="s">
        <v>38</v>
      </c>
      <c r="R118" s="145">
        <v>0.058</v>
      </c>
      <c r="S118" s="145" t="e">
        <f>R118*#REF!</f>
        <v>#REF!</v>
      </c>
      <c r="T118" s="145">
        <v>0</v>
      </c>
      <c r="U118" s="145" t="e">
        <f>T118*#REF!</f>
        <v>#REF!</v>
      </c>
      <c r="V118" s="145">
        <v>0</v>
      </c>
      <c r="W118" s="146" t="e">
        <f>V118*#REF!</f>
        <v>#REF!</v>
      </c>
      <c r="AF118" s="12" t="s">
        <v>142</v>
      </c>
      <c r="AH118" s="12" t="s">
        <v>138</v>
      </c>
      <c r="AI118" s="12" t="s">
        <v>104</v>
      </c>
      <c r="AM118" s="12" t="s">
        <v>137</v>
      </c>
      <c r="AS118" s="147" t="e">
        <f>IF(Q118="základní",#REF!,0)</f>
        <v>#REF!</v>
      </c>
      <c r="AT118" s="147">
        <f>IF(Q118="snížená",#REF!,0)</f>
        <v>0</v>
      </c>
      <c r="AU118" s="147">
        <f>IF(Q118="zákl. přenesená",#REF!,0)</f>
        <v>0</v>
      </c>
      <c r="AV118" s="147">
        <f>IF(Q118="sníž. přenesená",#REF!,0)</f>
        <v>0</v>
      </c>
      <c r="AW118" s="147">
        <f>IF(Q118="nulová",#REF!,0)</f>
        <v>0</v>
      </c>
      <c r="AX118" s="12" t="s">
        <v>81</v>
      </c>
      <c r="AY118" s="147" t="e">
        <f>ROUND(#REF!*#REF!,2)</f>
        <v>#REF!</v>
      </c>
      <c r="AZ118" s="12" t="s">
        <v>142</v>
      </c>
      <c r="BA118" s="12" t="s">
        <v>302</v>
      </c>
    </row>
    <row r="119" spans="2:53" s="29" customFormat="1" ht="27.6" customHeight="1">
      <c r="B119" s="26"/>
      <c r="C119" s="231">
        <v>4</v>
      </c>
      <c r="D119" s="232"/>
      <c r="E119" s="231" t="s">
        <v>506</v>
      </c>
      <c r="F119" s="448" t="s">
        <v>516</v>
      </c>
      <c r="G119" s="449"/>
      <c r="H119" s="449"/>
      <c r="I119" s="450"/>
      <c r="J119" s="231" t="s">
        <v>508</v>
      </c>
      <c r="K119" s="231">
        <v>15</v>
      </c>
      <c r="L119" s="446"/>
      <c r="M119" s="447"/>
      <c r="N119" s="233">
        <f t="shared" si="0"/>
        <v>0</v>
      </c>
      <c r="O119" s="28"/>
      <c r="Q119" s="144" t="s">
        <v>5</v>
      </c>
      <c r="R119" s="35" t="s">
        <v>38</v>
      </c>
      <c r="S119" s="145">
        <v>5.182</v>
      </c>
      <c r="T119" s="145" t="e">
        <f>S119*#REF!</f>
        <v>#REF!</v>
      </c>
      <c r="U119" s="145">
        <v>0</v>
      </c>
      <c r="V119" s="145" t="e">
        <f>U119*#REF!</f>
        <v>#REF!</v>
      </c>
      <c r="W119" s="145">
        <v>0</v>
      </c>
      <c r="X119" s="146" t="e">
        <f>W119*#REF!</f>
        <v>#REF!</v>
      </c>
      <c r="AF119" s="12" t="s">
        <v>142</v>
      </c>
      <c r="AH119" s="12" t="s">
        <v>138</v>
      </c>
      <c r="AI119" s="12" t="s">
        <v>104</v>
      </c>
      <c r="AM119" s="12" t="s">
        <v>137</v>
      </c>
      <c r="AS119" s="147" t="e">
        <f>IF(R119="základní",#REF!,0)</f>
        <v>#REF!</v>
      </c>
      <c r="AT119" s="147">
        <f>IF(R119="snížená",#REF!,0)</f>
        <v>0</v>
      </c>
      <c r="AU119" s="147">
        <f>IF(R119="zákl. přenesená",#REF!,0)</f>
        <v>0</v>
      </c>
      <c r="AV119" s="147">
        <f>IF(R119="sníž. přenesená",#REF!,0)</f>
        <v>0</v>
      </c>
      <c r="AW119" s="147">
        <f>IF(R119="nulová",#REF!,0)</f>
        <v>0</v>
      </c>
      <c r="AX119" s="12" t="s">
        <v>81</v>
      </c>
      <c r="AY119" s="147" t="e">
        <f>ROUND(#REF!*#REF!,2)</f>
        <v>#REF!</v>
      </c>
      <c r="AZ119" s="12" t="s">
        <v>142</v>
      </c>
      <c r="BA119" s="12" t="s">
        <v>303</v>
      </c>
    </row>
    <row r="120" spans="2:53" s="29" customFormat="1" ht="27.6" customHeight="1">
      <c r="B120" s="26"/>
      <c r="C120" s="231">
        <v>5</v>
      </c>
      <c r="D120" s="232"/>
      <c r="E120" s="231" t="s">
        <v>506</v>
      </c>
      <c r="F120" s="448" t="s">
        <v>517</v>
      </c>
      <c r="G120" s="449"/>
      <c r="H120" s="449"/>
      <c r="I120" s="450"/>
      <c r="J120" s="231" t="s">
        <v>508</v>
      </c>
      <c r="K120" s="231">
        <v>15</v>
      </c>
      <c r="L120" s="446"/>
      <c r="M120" s="447"/>
      <c r="N120" s="233">
        <f t="shared" si="0"/>
        <v>0</v>
      </c>
      <c r="O120" s="28"/>
      <c r="Q120" s="144" t="s">
        <v>5</v>
      </c>
      <c r="R120" s="35" t="s">
        <v>38</v>
      </c>
      <c r="S120" s="145">
        <v>0.49</v>
      </c>
      <c r="T120" s="145" t="e">
        <f>S120*#REF!</f>
        <v>#REF!</v>
      </c>
      <c r="U120" s="145">
        <v>0</v>
      </c>
      <c r="V120" s="145" t="e">
        <f>U120*#REF!</f>
        <v>#REF!</v>
      </c>
      <c r="W120" s="145">
        <v>0</v>
      </c>
      <c r="X120" s="146" t="e">
        <f>W120*#REF!</f>
        <v>#REF!</v>
      </c>
      <c r="AF120" s="12" t="s">
        <v>142</v>
      </c>
      <c r="AH120" s="12" t="s">
        <v>138</v>
      </c>
      <c r="AI120" s="12" t="s">
        <v>104</v>
      </c>
      <c r="AM120" s="12" t="s">
        <v>137</v>
      </c>
      <c r="AS120" s="147" t="e">
        <f>IF(R120="základní",#REF!,0)</f>
        <v>#REF!</v>
      </c>
      <c r="AT120" s="147">
        <f>IF(R120="snížená",#REF!,0)</f>
        <v>0</v>
      </c>
      <c r="AU120" s="147">
        <f>IF(R120="zákl. přenesená",#REF!,0)</f>
        <v>0</v>
      </c>
      <c r="AV120" s="147">
        <f>IF(R120="sníž. přenesená",#REF!,0)</f>
        <v>0</v>
      </c>
      <c r="AW120" s="147">
        <f>IF(R120="nulová",#REF!,0)</f>
        <v>0</v>
      </c>
      <c r="AX120" s="12" t="s">
        <v>81</v>
      </c>
      <c r="AY120" s="147" t="e">
        <f>ROUND(#REF!*#REF!,2)</f>
        <v>#REF!</v>
      </c>
      <c r="AZ120" s="12" t="s">
        <v>142</v>
      </c>
      <c r="BA120" s="12" t="s">
        <v>304</v>
      </c>
    </row>
    <row r="121" spans="2:53" s="29" customFormat="1" ht="51.6" customHeight="1">
      <c r="B121" s="26"/>
      <c r="C121" s="231">
        <v>6</v>
      </c>
      <c r="D121" s="232"/>
      <c r="E121" s="231" t="s">
        <v>506</v>
      </c>
      <c r="F121" s="448" t="s">
        <v>518</v>
      </c>
      <c r="G121" s="449"/>
      <c r="H121" s="449"/>
      <c r="I121" s="450"/>
      <c r="J121" s="231" t="s">
        <v>508</v>
      </c>
      <c r="K121" s="231">
        <v>15</v>
      </c>
      <c r="L121" s="446"/>
      <c r="M121" s="447"/>
      <c r="N121" s="233">
        <f t="shared" si="0"/>
        <v>0</v>
      </c>
      <c r="O121" s="28"/>
      <c r="Q121" s="144" t="s">
        <v>5</v>
      </c>
      <c r="R121" s="35" t="s">
        <v>38</v>
      </c>
      <c r="S121" s="145">
        <v>0.88</v>
      </c>
      <c r="T121" s="145" t="e">
        <f>S121*#REF!</f>
        <v>#REF!</v>
      </c>
      <c r="U121" s="145">
        <v>0</v>
      </c>
      <c r="V121" s="145" t="e">
        <f>U121*#REF!</f>
        <v>#REF!</v>
      </c>
      <c r="W121" s="145">
        <v>0</v>
      </c>
      <c r="X121" s="146" t="e">
        <f>W121*#REF!</f>
        <v>#REF!</v>
      </c>
      <c r="AF121" s="12" t="s">
        <v>142</v>
      </c>
      <c r="AH121" s="12" t="s">
        <v>138</v>
      </c>
      <c r="AI121" s="12" t="s">
        <v>104</v>
      </c>
      <c r="AM121" s="12" t="s">
        <v>137</v>
      </c>
      <c r="AS121" s="147" t="e">
        <f>IF(R121="základní",#REF!,0)</f>
        <v>#REF!</v>
      </c>
      <c r="AT121" s="147">
        <f>IF(R121="snížená",#REF!,0)</f>
        <v>0</v>
      </c>
      <c r="AU121" s="147">
        <f>IF(R121="zákl. přenesená",#REF!,0)</f>
        <v>0</v>
      </c>
      <c r="AV121" s="147">
        <f>IF(R121="sníž. přenesená",#REF!,0)</f>
        <v>0</v>
      </c>
      <c r="AW121" s="147">
        <f>IF(R121="nulová",#REF!,0)</f>
        <v>0</v>
      </c>
      <c r="AX121" s="12" t="s">
        <v>81</v>
      </c>
      <c r="AY121" s="147" t="e">
        <f>ROUND(#REF!*#REF!,2)</f>
        <v>#REF!</v>
      </c>
      <c r="AZ121" s="12" t="s">
        <v>142</v>
      </c>
      <c r="BA121" s="12" t="s">
        <v>305</v>
      </c>
    </row>
    <row r="122" spans="2:53" s="29" customFormat="1" ht="48.6" customHeight="1">
      <c r="B122" s="26"/>
      <c r="C122" s="231">
        <v>7</v>
      </c>
      <c r="D122" s="232"/>
      <c r="E122" s="231" t="s">
        <v>506</v>
      </c>
      <c r="F122" s="448" t="s">
        <v>519</v>
      </c>
      <c r="G122" s="449"/>
      <c r="H122" s="449"/>
      <c r="I122" s="450"/>
      <c r="J122" s="231" t="s">
        <v>508</v>
      </c>
      <c r="K122" s="231">
        <v>15</v>
      </c>
      <c r="L122" s="446"/>
      <c r="M122" s="447"/>
      <c r="N122" s="233">
        <f t="shared" si="0"/>
        <v>0</v>
      </c>
      <c r="O122" s="28"/>
      <c r="Q122" s="144" t="s">
        <v>5</v>
      </c>
      <c r="R122" s="35" t="s">
        <v>38</v>
      </c>
      <c r="S122" s="145">
        <v>1.42</v>
      </c>
      <c r="T122" s="145" t="e">
        <f>S122*#REF!</f>
        <v>#REF!</v>
      </c>
      <c r="U122" s="145">
        <v>0</v>
      </c>
      <c r="V122" s="145" t="e">
        <f>U122*#REF!</f>
        <v>#REF!</v>
      </c>
      <c r="W122" s="145">
        <v>0</v>
      </c>
      <c r="X122" s="146" t="e">
        <f>W122*#REF!</f>
        <v>#REF!</v>
      </c>
      <c r="AF122" s="12" t="s">
        <v>142</v>
      </c>
      <c r="AH122" s="12" t="s">
        <v>138</v>
      </c>
      <c r="AI122" s="12" t="s">
        <v>104</v>
      </c>
      <c r="AM122" s="12" t="s">
        <v>137</v>
      </c>
      <c r="AS122" s="147" t="e">
        <f>IF(R122="základní",#REF!,0)</f>
        <v>#REF!</v>
      </c>
      <c r="AT122" s="147">
        <f>IF(R122="snížená",#REF!,0)</f>
        <v>0</v>
      </c>
      <c r="AU122" s="147">
        <f>IF(R122="zákl. přenesená",#REF!,0)</f>
        <v>0</v>
      </c>
      <c r="AV122" s="147">
        <f>IF(R122="sníž. přenesená",#REF!,0)</f>
        <v>0</v>
      </c>
      <c r="AW122" s="147">
        <f>IF(R122="nulová",#REF!,0)</f>
        <v>0</v>
      </c>
      <c r="AX122" s="12" t="s">
        <v>81</v>
      </c>
      <c r="AY122" s="147" t="e">
        <f>ROUND(#REF!*#REF!,2)</f>
        <v>#REF!</v>
      </c>
      <c r="AZ122" s="12" t="s">
        <v>142</v>
      </c>
      <c r="BA122" s="12" t="s">
        <v>306</v>
      </c>
    </row>
    <row r="123" spans="2:53" s="29" customFormat="1" ht="100.2" customHeight="1">
      <c r="B123" s="26"/>
      <c r="C123" s="231">
        <v>8</v>
      </c>
      <c r="D123" s="232"/>
      <c r="E123" s="231" t="s">
        <v>506</v>
      </c>
      <c r="F123" s="448" t="s">
        <v>520</v>
      </c>
      <c r="G123" s="449"/>
      <c r="H123" s="449"/>
      <c r="I123" s="450"/>
      <c r="J123" s="231" t="s">
        <v>508</v>
      </c>
      <c r="K123" s="231">
        <v>15</v>
      </c>
      <c r="L123" s="446"/>
      <c r="M123" s="447"/>
      <c r="N123" s="233">
        <f t="shared" si="0"/>
        <v>0</v>
      </c>
      <c r="O123" s="28"/>
      <c r="Q123" s="144" t="s">
        <v>5</v>
      </c>
      <c r="R123" s="35" t="s">
        <v>38</v>
      </c>
      <c r="S123" s="145">
        <v>5.529</v>
      </c>
      <c r="T123" s="145" t="e">
        <f>S123*#REF!</f>
        <v>#REF!</v>
      </c>
      <c r="U123" s="145">
        <v>0</v>
      </c>
      <c r="V123" s="145" t="e">
        <f>U123*#REF!</f>
        <v>#REF!</v>
      </c>
      <c r="W123" s="145">
        <v>0</v>
      </c>
      <c r="X123" s="146" t="e">
        <f>W123*#REF!</f>
        <v>#REF!</v>
      </c>
      <c r="AF123" s="12" t="s">
        <v>142</v>
      </c>
      <c r="AH123" s="12" t="s">
        <v>138</v>
      </c>
      <c r="AI123" s="12" t="s">
        <v>104</v>
      </c>
      <c r="AM123" s="12" t="s">
        <v>137</v>
      </c>
      <c r="AS123" s="147" t="e">
        <f>IF(R123="základní",#REF!,0)</f>
        <v>#REF!</v>
      </c>
      <c r="AT123" s="147">
        <f>IF(R123="snížená",#REF!,0)</f>
        <v>0</v>
      </c>
      <c r="AU123" s="147">
        <f>IF(R123="zákl. přenesená",#REF!,0)</f>
        <v>0</v>
      </c>
      <c r="AV123" s="147">
        <f>IF(R123="sníž. přenesená",#REF!,0)</f>
        <v>0</v>
      </c>
      <c r="AW123" s="147">
        <f>IF(R123="nulová",#REF!,0)</f>
        <v>0</v>
      </c>
      <c r="AX123" s="12" t="s">
        <v>81</v>
      </c>
      <c r="AY123" s="147" t="e">
        <f>ROUND(#REF!*#REF!,2)</f>
        <v>#REF!</v>
      </c>
      <c r="AZ123" s="12" t="s">
        <v>142</v>
      </c>
      <c r="BA123" s="12" t="s">
        <v>307</v>
      </c>
    </row>
    <row r="124" spans="2:53" s="29" customFormat="1" ht="25.2" customHeight="1">
      <c r="B124" s="26"/>
      <c r="C124" s="231">
        <v>9</v>
      </c>
      <c r="D124" s="232"/>
      <c r="E124" s="231" t="s">
        <v>509</v>
      </c>
      <c r="F124" s="448" t="s">
        <v>521</v>
      </c>
      <c r="G124" s="449"/>
      <c r="H124" s="449"/>
      <c r="I124" s="450"/>
      <c r="J124" s="231" t="s">
        <v>508</v>
      </c>
      <c r="K124" s="231">
        <v>6</v>
      </c>
      <c r="L124" s="446"/>
      <c r="M124" s="447"/>
      <c r="N124" s="233">
        <f t="shared" si="0"/>
        <v>0</v>
      </c>
      <c r="O124" s="28"/>
      <c r="Q124" s="144" t="s">
        <v>5</v>
      </c>
      <c r="R124" s="35" t="s">
        <v>38</v>
      </c>
      <c r="S124" s="145">
        <v>10.292</v>
      </c>
      <c r="T124" s="145" t="e">
        <f>S124*#REF!</f>
        <v>#REF!</v>
      </c>
      <c r="U124" s="145">
        <v>0</v>
      </c>
      <c r="V124" s="145" t="e">
        <f>U124*#REF!</f>
        <v>#REF!</v>
      </c>
      <c r="W124" s="145">
        <v>0</v>
      </c>
      <c r="X124" s="146" t="e">
        <f>W124*#REF!</f>
        <v>#REF!</v>
      </c>
      <c r="AF124" s="12" t="s">
        <v>142</v>
      </c>
      <c r="AH124" s="12" t="s">
        <v>138</v>
      </c>
      <c r="AI124" s="12" t="s">
        <v>104</v>
      </c>
      <c r="AM124" s="12" t="s">
        <v>137</v>
      </c>
      <c r="AS124" s="147" t="e">
        <f>IF(R124="základní",#REF!,0)</f>
        <v>#REF!</v>
      </c>
      <c r="AT124" s="147">
        <f>IF(R124="snížená",#REF!,0)</f>
        <v>0</v>
      </c>
      <c r="AU124" s="147">
        <f>IF(R124="zákl. přenesená",#REF!,0)</f>
        <v>0</v>
      </c>
      <c r="AV124" s="147">
        <f>IF(R124="sníž. přenesená",#REF!,0)</f>
        <v>0</v>
      </c>
      <c r="AW124" s="147">
        <f>IF(R124="nulová",#REF!,0)</f>
        <v>0</v>
      </c>
      <c r="AX124" s="12" t="s">
        <v>81</v>
      </c>
      <c r="AY124" s="147" t="e">
        <f>ROUND(#REF!*#REF!,2)</f>
        <v>#REF!</v>
      </c>
      <c r="AZ124" s="12" t="s">
        <v>142</v>
      </c>
      <c r="BA124" s="12" t="s">
        <v>308</v>
      </c>
    </row>
    <row r="125" spans="2:53" s="29" customFormat="1" ht="25.2" customHeight="1">
      <c r="B125" s="26"/>
      <c r="C125" s="231">
        <v>10</v>
      </c>
      <c r="D125" s="232"/>
      <c r="E125" s="231" t="s">
        <v>509</v>
      </c>
      <c r="F125" s="448" t="s">
        <v>522</v>
      </c>
      <c r="G125" s="449"/>
      <c r="H125" s="449"/>
      <c r="I125" s="450"/>
      <c r="J125" s="231" t="s">
        <v>508</v>
      </c>
      <c r="K125" s="231">
        <v>4</v>
      </c>
      <c r="L125" s="446"/>
      <c r="M125" s="447"/>
      <c r="N125" s="233">
        <f t="shared" si="0"/>
        <v>0</v>
      </c>
      <c r="O125" s="28"/>
      <c r="Q125" s="144" t="s">
        <v>5</v>
      </c>
      <c r="R125" s="35" t="s">
        <v>38</v>
      </c>
      <c r="S125" s="145">
        <v>20.493</v>
      </c>
      <c r="T125" s="145" t="e">
        <f>S125*#REF!</f>
        <v>#REF!</v>
      </c>
      <c r="U125" s="145">
        <v>0</v>
      </c>
      <c r="V125" s="145" t="e">
        <f>U125*#REF!</f>
        <v>#REF!</v>
      </c>
      <c r="W125" s="145">
        <v>0</v>
      </c>
      <c r="X125" s="146" t="e">
        <f>W125*#REF!</f>
        <v>#REF!</v>
      </c>
      <c r="AF125" s="12" t="s">
        <v>142</v>
      </c>
      <c r="AH125" s="12" t="s">
        <v>138</v>
      </c>
      <c r="AI125" s="12" t="s">
        <v>104</v>
      </c>
      <c r="AM125" s="12" t="s">
        <v>137</v>
      </c>
      <c r="AS125" s="147" t="e">
        <f>IF(R125="základní",#REF!,0)</f>
        <v>#REF!</v>
      </c>
      <c r="AT125" s="147">
        <f>IF(R125="snížená",#REF!,0)</f>
        <v>0</v>
      </c>
      <c r="AU125" s="147">
        <f>IF(R125="zákl. přenesená",#REF!,0)</f>
        <v>0</v>
      </c>
      <c r="AV125" s="147">
        <f>IF(R125="sníž. přenesená",#REF!,0)</f>
        <v>0</v>
      </c>
      <c r="AW125" s="147">
        <f>IF(R125="nulová",#REF!,0)</f>
        <v>0</v>
      </c>
      <c r="AX125" s="12" t="s">
        <v>81</v>
      </c>
      <c r="AY125" s="147" t="e">
        <f>ROUND(#REF!*#REF!,2)</f>
        <v>#REF!</v>
      </c>
      <c r="AZ125" s="12" t="s">
        <v>142</v>
      </c>
      <c r="BA125" s="12" t="s">
        <v>309</v>
      </c>
    </row>
    <row r="126" spans="2:53" s="29" customFormat="1" ht="25.2" customHeight="1">
      <c r="B126" s="26"/>
      <c r="C126" s="231">
        <v>11</v>
      </c>
      <c r="D126" s="232"/>
      <c r="E126" s="231" t="s">
        <v>509</v>
      </c>
      <c r="F126" s="448" t="s">
        <v>523</v>
      </c>
      <c r="G126" s="449"/>
      <c r="H126" s="449"/>
      <c r="I126" s="450"/>
      <c r="J126" s="231" t="s">
        <v>508</v>
      </c>
      <c r="K126" s="231">
        <v>1</v>
      </c>
      <c r="L126" s="446"/>
      <c r="M126" s="447"/>
      <c r="N126" s="233">
        <f t="shared" si="0"/>
        <v>0</v>
      </c>
      <c r="O126" s="28"/>
      <c r="Q126" s="144" t="s">
        <v>5</v>
      </c>
      <c r="R126" s="35" t="s">
        <v>38</v>
      </c>
      <c r="S126" s="145">
        <v>59.717</v>
      </c>
      <c r="T126" s="145" t="e">
        <f>S126*#REF!</f>
        <v>#REF!</v>
      </c>
      <c r="U126" s="145">
        <v>0</v>
      </c>
      <c r="V126" s="145" t="e">
        <f>U126*#REF!</f>
        <v>#REF!</v>
      </c>
      <c r="W126" s="145">
        <v>0</v>
      </c>
      <c r="X126" s="146" t="e">
        <f>W126*#REF!</f>
        <v>#REF!</v>
      </c>
      <c r="AF126" s="12" t="s">
        <v>142</v>
      </c>
      <c r="AH126" s="12" t="s">
        <v>138</v>
      </c>
      <c r="AI126" s="12" t="s">
        <v>104</v>
      </c>
      <c r="AM126" s="12" t="s">
        <v>137</v>
      </c>
      <c r="AS126" s="147" t="e">
        <f>IF(R126="základní",#REF!,0)</f>
        <v>#REF!</v>
      </c>
      <c r="AT126" s="147">
        <f>IF(R126="snížená",#REF!,0)</f>
        <v>0</v>
      </c>
      <c r="AU126" s="147">
        <f>IF(R126="zákl. přenesená",#REF!,0)</f>
        <v>0</v>
      </c>
      <c r="AV126" s="147">
        <f>IF(R126="sníž. přenesená",#REF!,0)</f>
        <v>0</v>
      </c>
      <c r="AW126" s="147">
        <f>IF(R126="nulová",#REF!,0)</f>
        <v>0</v>
      </c>
      <c r="AX126" s="12" t="s">
        <v>81</v>
      </c>
      <c r="AY126" s="147" t="e">
        <f>ROUND(#REF!*#REF!,2)</f>
        <v>#REF!</v>
      </c>
      <c r="AZ126" s="12" t="s">
        <v>142</v>
      </c>
      <c r="BA126" s="12" t="s">
        <v>310</v>
      </c>
    </row>
    <row r="127" spans="2:53" s="29" customFormat="1" ht="25.2" customHeight="1">
      <c r="B127" s="26"/>
      <c r="C127" s="231">
        <v>12</v>
      </c>
      <c r="D127" s="232"/>
      <c r="E127" s="231" t="s">
        <v>509</v>
      </c>
      <c r="F127" s="448" t="s">
        <v>524</v>
      </c>
      <c r="G127" s="449"/>
      <c r="H127" s="449"/>
      <c r="I127" s="450"/>
      <c r="J127" s="231" t="s">
        <v>508</v>
      </c>
      <c r="K127" s="231">
        <v>1</v>
      </c>
      <c r="L127" s="446"/>
      <c r="M127" s="447"/>
      <c r="N127" s="233">
        <f t="shared" si="0"/>
        <v>0</v>
      </c>
      <c r="O127" s="28"/>
      <c r="Q127" s="144" t="s">
        <v>5</v>
      </c>
      <c r="R127" s="35" t="s">
        <v>38</v>
      </c>
      <c r="S127" s="145">
        <v>65.414</v>
      </c>
      <c r="T127" s="145" t="e">
        <f>S127*#REF!</f>
        <v>#REF!</v>
      </c>
      <c r="U127" s="145">
        <v>0</v>
      </c>
      <c r="V127" s="145" t="e">
        <f>U127*#REF!</f>
        <v>#REF!</v>
      </c>
      <c r="W127" s="145">
        <v>0</v>
      </c>
      <c r="X127" s="146" t="e">
        <f>W127*#REF!</f>
        <v>#REF!</v>
      </c>
      <c r="AF127" s="12" t="s">
        <v>142</v>
      </c>
      <c r="AH127" s="12" t="s">
        <v>138</v>
      </c>
      <c r="AI127" s="12" t="s">
        <v>104</v>
      </c>
      <c r="AM127" s="12" t="s">
        <v>137</v>
      </c>
      <c r="AS127" s="147" t="e">
        <f>IF(R127="základní",#REF!,0)</f>
        <v>#REF!</v>
      </c>
      <c r="AT127" s="147">
        <f>IF(R127="snížená",#REF!,0)</f>
        <v>0</v>
      </c>
      <c r="AU127" s="147">
        <f>IF(R127="zákl. přenesená",#REF!,0)</f>
        <v>0</v>
      </c>
      <c r="AV127" s="147">
        <f>IF(R127="sníž. přenesená",#REF!,0)</f>
        <v>0</v>
      </c>
      <c r="AW127" s="147">
        <f>IF(R127="nulová",#REF!,0)</f>
        <v>0</v>
      </c>
      <c r="AX127" s="12" t="s">
        <v>81</v>
      </c>
      <c r="AY127" s="147" t="e">
        <f>ROUND(#REF!*#REF!,2)</f>
        <v>#REF!</v>
      </c>
      <c r="AZ127" s="12" t="s">
        <v>142</v>
      </c>
      <c r="BA127" s="12" t="s">
        <v>311</v>
      </c>
    </row>
    <row r="128" spans="2:53" s="29" customFormat="1" ht="25.2" customHeight="1">
      <c r="B128" s="26"/>
      <c r="C128" s="231">
        <v>13</v>
      </c>
      <c r="D128" s="232"/>
      <c r="E128" s="231" t="s">
        <v>509</v>
      </c>
      <c r="F128" s="448" t="s">
        <v>525</v>
      </c>
      <c r="G128" s="449"/>
      <c r="H128" s="449"/>
      <c r="I128" s="450"/>
      <c r="J128" s="231" t="s">
        <v>508</v>
      </c>
      <c r="K128" s="231">
        <v>2</v>
      </c>
      <c r="L128" s="446"/>
      <c r="M128" s="447"/>
      <c r="N128" s="233">
        <f t="shared" si="0"/>
        <v>0</v>
      </c>
      <c r="O128" s="28"/>
      <c r="Q128" s="144" t="s">
        <v>5</v>
      </c>
      <c r="R128" s="35" t="s">
        <v>38</v>
      </c>
      <c r="S128" s="145">
        <v>0.659</v>
      </c>
      <c r="T128" s="145" t="e">
        <f>S128*#REF!</f>
        <v>#REF!</v>
      </c>
      <c r="U128" s="145">
        <v>5E-05</v>
      </c>
      <c r="V128" s="145" t="e">
        <f>U128*#REF!</f>
        <v>#REF!</v>
      </c>
      <c r="W128" s="145">
        <v>0</v>
      </c>
      <c r="X128" s="146" t="e">
        <f>W128*#REF!</f>
        <v>#REF!</v>
      </c>
      <c r="AF128" s="12" t="s">
        <v>142</v>
      </c>
      <c r="AH128" s="12" t="s">
        <v>138</v>
      </c>
      <c r="AI128" s="12" t="s">
        <v>104</v>
      </c>
      <c r="AM128" s="12" t="s">
        <v>137</v>
      </c>
      <c r="AS128" s="147" t="e">
        <f>IF(R128="základní",#REF!,0)</f>
        <v>#REF!</v>
      </c>
      <c r="AT128" s="147">
        <f>IF(R128="snížená",#REF!,0)</f>
        <v>0</v>
      </c>
      <c r="AU128" s="147">
        <f>IF(R128="zákl. přenesená",#REF!,0)</f>
        <v>0</v>
      </c>
      <c r="AV128" s="147">
        <f>IF(R128="sníž. přenesená",#REF!,0)</f>
        <v>0</v>
      </c>
      <c r="AW128" s="147">
        <f>IF(R128="nulová",#REF!,0)</f>
        <v>0</v>
      </c>
      <c r="AX128" s="12" t="s">
        <v>81</v>
      </c>
      <c r="AY128" s="147" t="e">
        <f>ROUND(#REF!*#REF!,2)</f>
        <v>#REF!</v>
      </c>
      <c r="AZ128" s="12" t="s">
        <v>142</v>
      </c>
      <c r="BA128" s="12" t="s">
        <v>312</v>
      </c>
    </row>
    <row r="129" spans="2:53" s="29" customFormat="1" ht="25.2" customHeight="1">
      <c r="B129" s="26"/>
      <c r="C129" s="231">
        <v>14</v>
      </c>
      <c r="D129" s="232"/>
      <c r="E129" s="231" t="s">
        <v>509</v>
      </c>
      <c r="F129" s="448" t="s">
        <v>526</v>
      </c>
      <c r="G129" s="449"/>
      <c r="H129" s="449"/>
      <c r="I129" s="450"/>
      <c r="J129" s="231" t="s">
        <v>508</v>
      </c>
      <c r="K129" s="231">
        <v>5</v>
      </c>
      <c r="L129" s="446"/>
      <c r="M129" s="447"/>
      <c r="N129" s="233">
        <f t="shared" si="0"/>
        <v>0</v>
      </c>
      <c r="O129" s="28"/>
      <c r="Q129" s="144" t="s">
        <v>5</v>
      </c>
      <c r="R129" s="35" t="s">
        <v>38</v>
      </c>
      <c r="S129" s="145">
        <v>1.655</v>
      </c>
      <c r="T129" s="145" t="e">
        <f>S129*#REF!</f>
        <v>#REF!</v>
      </c>
      <c r="U129" s="145">
        <v>5E-05</v>
      </c>
      <c r="V129" s="145" t="e">
        <f>U129*#REF!</f>
        <v>#REF!</v>
      </c>
      <c r="W129" s="145">
        <v>0</v>
      </c>
      <c r="X129" s="146" t="e">
        <f>W129*#REF!</f>
        <v>#REF!</v>
      </c>
      <c r="AF129" s="12" t="s">
        <v>142</v>
      </c>
      <c r="AH129" s="12" t="s">
        <v>138</v>
      </c>
      <c r="AI129" s="12" t="s">
        <v>104</v>
      </c>
      <c r="AM129" s="12" t="s">
        <v>137</v>
      </c>
      <c r="AS129" s="147" t="e">
        <f>IF(R129="základní",#REF!,0)</f>
        <v>#REF!</v>
      </c>
      <c r="AT129" s="147">
        <f>IF(R129="snížená",#REF!,0)</f>
        <v>0</v>
      </c>
      <c r="AU129" s="147">
        <f>IF(R129="zákl. přenesená",#REF!,0)</f>
        <v>0</v>
      </c>
      <c r="AV129" s="147">
        <f>IF(R129="sníž. přenesená",#REF!,0)</f>
        <v>0</v>
      </c>
      <c r="AW129" s="147">
        <f>IF(R129="nulová",#REF!,0)</f>
        <v>0</v>
      </c>
      <c r="AX129" s="12" t="s">
        <v>81</v>
      </c>
      <c r="AY129" s="147" t="e">
        <f>ROUND(#REF!*#REF!,2)</f>
        <v>#REF!</v>
      </c>
      <c r="AZ129" s="12" t="s">
        <v>142</v>
      </c>
      <c r="BA129" s="12" t="s">
        <v>313</v>
      </c>
    </row>
    <row r="130" spans="2:53" s="29" customFormat="1" ht="27" customHeight="1">
      <c r="B130" s="26"/>
      <c r="C130" s="231">
        <v>15</v>
      </c>
      <c r="D130" s="232"/>
      <c r="E130" s="231" t="s">
        <v>509</v>
      </c>
      <c r="F130" s="448" t="s">
        <v>527</v>
      </c>
      <c r="G130" s="449"/>
      <c r="H130" s="449"/>
      <c r="I130" s="450"/>
      <c r="J130" s="231" t="s">
        <v>508</v>
      </c>
      <c r="K130" s="231">
        <v>4</v>
      </c>
      <c r="L130" s="446"/>
      <c r="M130" s="447"/>
      <c r="N130" s="233">
        <f t="shared" si="0"/>
        <v>0</v>
      </c>
      <c r="O130" s="28"/>
      <c r="Q130" s="144" t="s">
        <v>5</v>
      </c>
      <c r="R130" s="35" t="s">
        <v>38</v>
      </c>
      <c r="S130" s="145">
        <v>2.562</v>
      </c>
      <c r="T130" s="145" t="e">
        <f>S130*#REF!</f>
        <v>#REF!</v>
      </c>
      <c r="U130" s="145">
        <v>9E-05</v>
      </c>
      <c r="V130" s="145" t="e">
        <f>U130*#REF!</f>
        <v>#REF!</v>
      </c>
      <c r="W130" s="145">
        <v>0</v>
      </c>
      <c r="X130" s="146" t="e">
        <f>W130*#REF!</f>
        <v>#REF!</v>
      </c>
      <c r="AF130" s="12" t="s">
        <v>142</v>
      </c>
      <c r="AH130" s="12" t="s">
        <v>138</v>
      </c>
      <c r="AI130" s="12" t="s">
        <v>104</v>
      </c>
      <c r="AM130" s="12" t="s">
        <v>137</v>
      </c>
      <c r="AS130" s="147" t="e">
        <f>IF(R130="základní",#REF!,0)</f>
        <v>#REF!</v>
      </c>
      <c r="AT130" s="147">
        <f>IF(R130="snížená",#REF!,0)</f>
        <v>0</v>
      </c>
      <c r="AU130" s="147">
        <f>IF(R130="zákl. přenesená",#REF!,0)</f>
        <v>0</v>
      </c>
      <c r="AV130" s="147">
        <f>IF(R130="sníž. přenesená",#REF!,0)</f>
        <v>0</v>
      </c>
      <c r="AW130" s="147">
        <f>IF(R130="nulová",#REF!,0)</f>
        <v>0</v>
      </c>
      <c r="AX130" s="12" t="s">
        <v>81</v>
      </c>
      <c r="AY130" s="147" t="e">
        <f>ROUND(#REF!*#REF!,2)</f>
        <v>#REF!</v>
      </c>
      <c r="AZ130" s="12" t="s">
        <v>142</v>
      </c>
      <c r="BA130" s="12" t="s">
        <v>314</v>
      </c>
    </row>
    <row r="131" spans="2:53" s="29" customFormat="1" ht="27" customHeight="1">
      <c r="B131" s="26"/>
      <c r="C131" s="231">
        <v>16</v>
      </c>
      <c r="D131" s="232"/>
      <c r="E131" s="231" t="s">
        <v>509</v>
      </c>
      <c r="F131" s="448" t="s">
        <v>528</v>
      </c>
      <c r="G131" s="449"/>
      <c r="H131" s="449"/>
      <c r="I131" s="450"/>
      <c r="J131" s="231" t="s">
        <v>508</v>
      </c>
      <c r="K131" s="231">
        <v>3</v>
      </c>
      <c r="L131" s="446"/>
      <c r="M131" s="447"/>
      <c r="N131" s="233">
        <f t="shared" si="0"/>
        <v>0</v>
      </c>
      <c r="O131" s="28"/>
      <c r="Q131" s="144"/>
      <c r="R131" s="35"/>
      <c r="S131" s="145"/>
      <c r="T131" s="145"/>
      <c r="U131" s="145"/>
      <c r="V131" s="145"/>
      <c r="W131" s="145"/>
      <c r="X131" s="146"/>
      <c r="AF131" s="12"/>
      <c r="AH131" s="12"/>
      <c r="AI131" s="12"/>
      <c r="AM131" s="12"/>
      <c r="AS131" s="147"/>
      <c r="AT131" s="147"/>
      <c r="AU131" s="147"/>
      <c r="AV131" s="147"/>
      <c r="AW131" s="147"/>
      <c r="AX131" s="12"/>
      <c r="AY131" s="147" t="e">
        <f>ROUND(#REF!*#REF!,2)</f>
        <v>#REF!</v>
      </c>
      <c r="AZ131" s="12"/>
      <c r="BA131" s="12"/>
    </row>
    <row r="132" spans="2:53" s="29" customFormat="1" ht="27" customHeight="1">
      <c r="B132" s="26"/>
      <c r="C132" s="231">
        <v>17</v>
      </c>
      <c r="D132" s="232"/>
      <c r="E132" s="231" t="s">
        <v>509</v>
      </c>
      <c r="F132" s="448" t="s">
        <v>529</v>
      </c>
      <c r="G132" s="449"/>
      <c r="H132" s="449"/>
      <c r="I132" s="450"/>
      <c r="J132" s="231" t="s">
        <v>508</v>
      </c>
      <c r="K132" s="231">
        <v>2</v>
      </c>
      <c r="L132" s="446"/>
      <c r="M132" s="447"/>
      <c r="N132" s="233">
        <f t="shared" si="0"/>
        <v>0</v>
      </c>
      <c r="O132" s="28"/>
      <c r="Q132" s="144"/>
      <c r="R132" s="35"/>
      <c r="S132" s="145"/>
      <c r="T132" s="145"/>
      <c r="U132" s="145"/>
      <c r="V132" s="145"/>
      <c r="W132" s="145"/>
      <c r="X132" s="146"/>
      <c r="AF132" s="12"/>
      <c r="AH132" s="12"/>
      <c r="AI132" s="12"/>
      <c r="AM132" s="12"/>
      <c r="AS132" s="147"/>
      <c r="AT132" s="147"/>
      <c r="AU132" s="147"/>
      <c r="AV132" s="147"/>
      <c r="AW132" s="147"/>
      <c r="AX132" s="12"/>
      <c r="AY132" s="147" t="e">
        <f>ROUND(#REF!*#REF!,2)</f>
        <v>#REF!</v>
      </c>
      <c r="AZ132" s="12"/>
      <c r="BA132" s="12"/>
    </row>
    <row r="133" spans="2:53" s="29" customFormat="1" ht="27" customHeight="1">
      <c r="B133" s="26"/>
      <c r="C133" s="231">
        <v>18</v>
      </c>
      <c r="D133" s="232"/>
      <c r="E133" s="231" t="s">
        <v>509</v>
      </c>
      <c r="F133" s="448" t="s">
        <v>530</v>
      </c>
      <c r="G133" s="449"/>
      <c r="H133" s="449"/>
      <c r="I133" s="450"/>
      <c r="J133" s="231" t="s">
        <v>508</v>
      </c>
      <c r="K133" s="231">
        <v>2</v>
      </c>
      <c r="L133" s="446"/>
      <c r="M133" s="447"/>
      <c r="N133" s="233">
        <f t="shared" si="0"/>
        <v>0</v>
      </c>
      <c r="O133" s="28"/>
      <c r="Q133" s="144" t="s">
        <v>5</v>
      </c>
      <c r="R133" s="35" t="s">
        <v>38</v>
      </c>
      <c r="S133" s="145">
        <v>2.716</v>
      </c>
      <c r="T133" s="145" t="e">
        <f>S133*#REF!</f>
        <v>#REF!</v>
      </c>
      <c r="U133" s="145">
        <v>0</v>
      </c>
      <c r="V133" s="145" t="e">
        <f>U133*#REF!</f>
        <v>#REF!</v>
      </c>
      <c r="W133" s="145">
        <v>0</v>
      </c>
      <c r="X133" s="146" t="e">
        <f>W133*#REF!</f>
        <v>#REF!</v>
      </c>
      <c r="AF133" s="12" t="s">
        <v>142</v>
      </c>
      <c r="AH133" s="12" t="s">
        <v>138</v>
      </c>
      <c r="AI133" s="12" t="s">
        <v>104</v>
      </c>
      <c r="AM133" s="12" t="s">
        <v>137</v>
      </c>
      <c r="AS133" s="147" t="e">
        <f>IF(R133="základní",#REF!,0)</f>
        <v>#REF!</v>
      </c>
      <c r="AT133" s="147">
        <f>IF(R133="snížená",#REF!,0)</f>
        <v>0</v>
      </c>
      <c r="AU133" s="147">
        <f>IF(R133="zákl. přenesená",#REF!,0)</f>
        <v>0</v>
      </c>
      <c r="AV133" s="147">
        <f>IF(R133="sníž. přenesená",#REF!,0)</f>
        <v>0</v>
      </c>
      <c r="AW133" s="147">
        <f>IF(R133="nulová",#REF!,0)</f>
        <v>0</v>
      </c>
      <c r="AX133" s="12" t="s">
        <v>81</v>
      </c>
      <c r="AY133" s="147" t="e">
        <f>ROUND(#REF!*#REF!,2)</f>
        <v>#REF!</v>
      </c>
      <c r="AZ133" s="12" t="s">
        <v>142</v>
      </c>
      <c r="BA133" s="12" t="s">
        <v>315</v>
      </c>
    </row>
    <row r="134" spans="2:53" s="29" customFormat="1" ht="27" customHeight="1">
      <c r="B134" s="26"/>
      <c r="C134" s="231">
        <v>19</v>
      </c>
      <c r="D134" s="232"/>
      <c r="E134" s="231" t="s">
        <v>509</v>
      </c>
      <c r="F134" s="448" t="s">
        <v>531</v>
      </c>
      <c r="G134" s="449"/>
      <c r="H134" s="449"/>
      <c r="I134" s="450"/>
      <c r="J134" s="231" t="s">
        <v>708</v>
      </c>
      <c r="K134" s="231">
        <v>39</v>
      </c>
      <c r="L134" s="446"/>
      <c r="M134" s="447"/>
      <c r="N134" s="234">
        <f t="shared" si="0"/>
        <v>0</v>
      </c>
      <c r="O134" s="28"/>
      <c r="Q134" s="144"/>
      <c r="R134" s="35"/>
      <c r="S134" s="145"/>
      <c r="T134" s="145"/>
      <c r="U134" s="145"/>
      <c r="V134" s="145"/>
      <c r="W134" s="145"/>
      <c r="X134" s="146"/>
      <c r="AF134" s="12"/>
      <c r="AH134" s="12"/>
      <c r="AI134" s="12"/>
      <c r="AM134" s="12"/>
      <c r="AS134" s="147"/>
      <c r="AT134" s="147"/>
      <c r="AU134" s="147"/>
      <c r="AV134" s="147"/>
      <c r="AW134" s="147"/>
      <c r="AX134" s="12"/>
      <c r="AY134" s="147" t="e">
        <f>ROUND(#REF!*#REF!,2)</f>
        <v>#REF!</v>
      </c>
      <c r="AZ134" s="12"/>
      <c r="BA134" s="12"/>
    </row>
    <row r="135" spans="2:53" s="29" customFormat="1" ht="39.6" customHeight="1">
      <c r="B135" s="26"/>
      <c r="C135" s="231">
        <v>20</v>
      </c>
      <c r="D135" s="232"/>
      <c r="E135" s="231" t="s">
        <v>509</v>
      </c>
      <c r="F135" s="448" t="s">
        <v>532</v>
      </c>
      <c r="G135" s="449"/>
      <c r="H135" s="449"/>
      <c r="I135" s="450"/>
      <c r="J135" s="231" t="s">
        <v>513</v>
      </c>
      <c r="K135" s="231">
        <v>4.5</v>
      </c>
      <c r="L135" s="446"/>
      <c r="M135" s="447"/>
      <c r="N135" s="234">
        <f t="shared" si="0"/>
        <v>0</v>
      </c>
      <c r="O135" s="28"/>
      <c r="Q135" s="144"/>
      <c r="R135" s="35"/>
      <c r="S135" s="145"/>
      <c r="T135" s="145"/>
      <c r="U135" s="145"/>
      <c r="V135" s="145"/>
      <c r="W135" s="145"/>
      <c r="X135" s="146"/>
      <c r="AF135" s="12"/>
      <c r="AH135" s="12"/>
      <c r="AI135" s="12"/>
      <c r="AM135" s="12"/>
      <c r="AS135" s="147"/>
      <c r="AT135" s="147"/>
      <c r="AU135" s="147"/>
      <c r="AV135" s="147"/>
      <c r="AW135" s="147"/>
      <c r="AX135" s="12"/>
      <c r="AY135" s="147" t="e">
        <f>ROUND(#REF!*#REF!,2)</f>
        <v>#REF!</v>
      </c>
      <c r="AZ135" s="12"/>
      <c r="BA135" s="12"/>
    </row>
    <row r="136" spans="2:53" s="29" customFormat="1" ht="27" customHeight="1">
      <c r="B136" s="26"/>
      <c r="C136" s="231">
        <v>21</v>
      </c>
      <c r="D136" s="232"/>
      <c r="E136" s="231" t="s">
        <v>509</v>
      </c>
      <c r="F136" s="455" t="s">
        <v>533</v>
      </c>
      <c r="G136" s="456"/>
      <c r="H136" s="456"/>
      <c r="I136" s="457"/>
      <c r="J136" s="231" t="s">
        <v>513</v>
      </c>
      <c r="K136" s="231">
        <v>2.9</v>
      </c>
      <c r="L136" s="446"/>
      <c r="M136" s="447"/>
      <c r="N136" s="234">
        <f t="shared" si="0"/>
        <v>0</v>
      </c>
      <c r="O136" s="28"/>
      <c r="Q136" s="144"/>
      <c r="R136" s="35"/>
      <c r="S136" s="145"/>
      <c r="T136" s="145"/>
      <c r="U136" s="145"/>
      <c r="V136" s="145"/>
      <c r="W136" s="145"/>
      <c r="X136" s="146"/>
      <c r="AF136" s="12"/>
      <c r="AH136" s="12"/>
      <c r="AI136" s="12"/>
      <c r="AM136" s="12"/>
      <c r="AS136" s="147"/>
      <c r="AT136" s="147"/>
      <c r="AU136" s="147"/>
      <c r="AV136" s="147"/>
      <c r="AW136" s="147"/>
      <c r="AX136" s="12"/>
      <c r="AY136" s="147" t="e">
        <f>ROUND(#REF!*#REF!,2)</f>
        <v>#REF!</v>
      </c>
      <c r="AZ136" s="12"/>
      <c r="BA136" s="12"/>
    </row>
    <row r="137" spans="2:53" s="29" customFormat="1" ht="36" customHeight="1">
      <c r="B137" s="26"/>
      <c r="C137" s="231">
        <v>22</v>
      </c>
      <c r="D137" s="232"/>
      <c r="E137" s="231" t="s">
        <v>509</v>
      </c>
      <c r="F137" s="448" t="s">
        <v>534</v>
      </c>
      <c r="G137" s="449"/>
      <c r="H137" s="449"/>
      <c r="I137" s="450"/>
      <c r="J137" s="231" t="s">
        <v>740</v>
      </c>
      <c r="K137" s="231">
        <v>0.0356</v>
      </c>
      <c r="L137" s="446"/>
      <c r="M137" s="447"/>
      <c r="N137" s="233">
        <f t="shared" si="0"/>
        <v>0</v>
      </c>
      <c r="O137" s="28"/>
      <c r="Q137" s="144"/>
      <c r="R137" s="35"/>
      <c r="S137" s="145"/>
      <c r="T137" s="145"/>
      <c r="U137" s="145"/>
      <c r="V137" s="145"/>
      <c r="W137" s="145"/>
      <c r="X137" s="146"/>
      <c r="AF137" s="12"/>
      <c r="AH137" s="12"/>
      <c r="AI137" s="12"/>
      <c r="AM137" s="12"/>
      <c r="AS137" s="147"/>
      <c r="AT137" s="147"/>
      <c r="AU137" s="147"/>
      <c r="AV137" s="147"/>
      <c r="AW137" s="147"/>
      <c r="AX137" s="12"/>
      <c r="AY137" s="147" t="e">
        <f>ROUND(#REF!*#REF!,2)</f>
        <v>#REF!</v>
      </c>
      <c r="AZ137" s="12"/>
      <c r="BA137" s="12"/>
    </row>
    <row r="138" spans="2:53" s="29" customFormat="1" ht="27" customHeight="1">
      <c r="B138" s="26"/>
      <c r="C138" s="231">
        <v>23</v>
      </c>
      <c r="D138" s="232"/>
      <c r="E138" s="231" t="s">
        <v>509</v>
      </c>
      <c r="F138" s="448" t="s">
        <v>531</v>
      </c>
      <c r="G138" s="449"/>
      <c r="H138" s="449"/>
      <c r="I138" s="450"/>
      <c r="J138" s="231" t="s">
        <v>708</v>
      </c>
      <c r="K138" s="231">
        <v>6</v>
      </c>
      <c r="L138" s="446"/>
      <c r="M138" s="447"/>
      <c r="N138" s="233">
        <f t="shared" si="0"/>
        <v>0</v>
      </c>
      <c r="O138" s="28"/>
      <c r="Q138" s="144" t="s">
        <v>5</v>
      </c>
      <c r="R138" s="35" t="s">
        <v>38</v>
      </c>
      <c r="S138" s="145">
        <v>0.431</v>
      </c>
      <c r="T138" s="145" t="e">
        <f>S138*#REF!</f>
        <v>#REF!</v>
      </c>
      <c r="U138" s="145">
        <v>0</v>
      </c>
      <c r="V138" s="145" t="e">
        <f>U138*#REF!</f>
        <v>#REF!</v>
      </c>
      <c r="W138" s="145">
        <v>0</v>
      </c>
      <c r="X138" s="146" t="e">
        <f>W138*#REF!</f>
        <v>#REF!</v>
      </c>
      <c r="AF138" s="12" t="s">
        <v>142</v>
      </c>
      <c r="AH138" s="12" t="s">
        <v>138</v>
      </c>
      <c r="AI138" s="12" t="s">
        <v>104</v>
      </c>
      <c r="AM138" s="12" t="s">
        <v>137</v>
      </c>
      <c r="AS138" s="147" t="e">
        <f>IF(R138="základní",#REF!,0)</f>
        <v>#REF!</v>
      </c>
      <c r="AT138" s="147">
        <f>IF(R138="snížená",#REF!,0)</f>
        <v>0</v>
      </c>
      <c r="AU138" s="147">
        <f>IF(R138="zákl. přenesená",#REF!,0)</f>
        <v>0</v>
      </c>
      <c r="AV138" s="147">
        <f>IF(R138="sníž. přenesená",#REF!,0)</f>
        <v>0</v>
      </c>
      <c r="AW138" s="147">
        <f>IF(R138="nulová",#REF!,0)</f>
        <v>0</v>
      </c>
      <c r="AX138" s="12" t="s">
        <v>81</v>
      </c>
      <c r="AY138" s="147" t="e">
        <f>ROUND(#REF!*#REF!,2)</f>
        <v>#REF!</v>
      </c>
      <c r="AZ138" s="12" t="s">
        <v>142</v>
      </c>
      <c r="BA138" s="12" t="s">
        <v>316</v>
      </c>
    </row>
    <row r="139" spans="2:53" s="29" customFormat="1" ht="61.8" customHeight="1">
      <c r="B139" s="26"/>
      <c r="C139" s="231">
        <v>24</v>
      </c>
      <c r="D139" s="232"/>
      <c r="E139" s="231" t="s">
        <v>509</v>
      </c>
      <c r="F139" s="448" t="s">
        <v>535</v>
      </c>
      <c r="G139" s="449"/>
      <c r="H139" s="449"/>
      <c r="I139" s="450"/>
      <c r="J139" s="231" t="s">
        <v>513</v>
      </c>
      <c r="K139" s="231">
        <v>2.4</v>
      </c>
      <c r="L139" s="446"/>
      <c r="M139" s="447"/>
      <c r="N139" s="233">
        <f t="shared" si="0"/>
        <v>0</v>
      </c>
      <c r="O139" s="28"/>
      <c r="Q139" s="144" t="s">
        <v>5</v>
      </c>
      <c r="R139" s="35" t="s">
        <v>38</v>
      </c>
      <c r="S139" s="145">
        <v>0.083</v>
      </c>
      <c r="T139" s="145" t="e">
        <f>S139*#REF!</f>
        <v>#REF!</v>
      </c>
      <c r="U139" s="145">
        <v>0</v>
      </c>
      <c r="V139" s="145" t="e">
        <f>U139*#REF!</f>
        <v>#REF!</v>
      </c>
      <c r="W139" s="145">
        <v>0</v>
      </c>
      <c r="X139" s="146" t="e">
        <f>W139*#REF!</f>
        <v>#REF!</v>
      </c>
      <c r="AF139" s="12" t="s">
        <v>142</v>
      </c>
      <c r="AH139" s="12" t="s">
        <v>138</v>
      </c>
      <c r="AI139" s="12" t="s">
        <v>104</v>
      </c>
      <c r="AM139" s="12" t="s">
        <v>137</v>
      </c>
      <c r="AS139" s="147" t="e">
        <f>IF(R139="základní",#REF!,0)</f>
        <v>#REF!</v>
      </c>
      <c r="AT139" s="147">
        <f>IF(R139="snížená",#REF!,0)</f>
        <v>0</v>
      </c>
      <c r="AU139" s="147">
        <f>IF(R139="zákl. přenesená",#REF!,0)</f>
        <v>0</v>
      </c>
      <c r="AV139" s="147">
        <f>IF(R139="sníž. přenesená",#REF!,0)</f>
        <v>0</v>
      </c>
      <c r="AW139" s="147">
        <f>IF(R139="nulová",#REF!,0)</f>
        <v>0</v>
      </c>
      <c r="AX139" s="12" t="s">
        <v>81</v>
      </c>
      <c r="AY139" s="147" t="e">
        <f>ROUND(#REF!*#REF!,2)</f>
        <v>#REF!</v>
      </c>
      <c r="AZ139" s="12" t="s">
        <v>142</v>
      </c>
      <c r="BA139" s="12" t="s">
        <v>317</v>
      </c>
    </row>
    <row r="140" spans="2:53" s="29" customFormat="1" ht="18" customHeight="1">
      <c r="B140" s="26"/>
      <c r="C140" s="231">
        <v>25</v>
      </c>
      <c r="D140" s="232"/>
      <c r="E140" s="231" t="s">
        <v>509</v>
      </c>
      <c r="F140" s="448" t="s">
        <v>536</v>
      </c>
      <c r="G140" s="449"/>
      <c r="H140" s="449"/>
      <c r="I140" s="450"/>
      <c r="J140" s="231" t="s">
        <v>513</v>
      </c>
      <c r="K140" s="231">
        <v>2.4</v>
      </c>
      <c r="L140" s="446"/>
      <c r="M140" s="447"/>
      <c r="N140" s="233">
        <f t="shared" si="0"/>
        <v>0</v>
      </c>
      <c r="O140" s="28"/>
      <c r="Q140" s="144" t="s">
        <v>5</v>
      </c>
      <c r="R140" s="35" t="s">
        <v>38</v>
      </c>
      <c r="S140" s="145">
        <v>0.074</v>
      </c>
      <c r="T140" s="145" t="e">
        <f>S140*#REF!</f>
        <v>#REF!</v>
      </c>
      <c r="U140" s="145">
        <v>0</v>
      </c>
      <c r="V140" s="145" t="e">
        <f>U140*#REF!</f>
        <v>#REF!</v>
      </c>
      <c r="W140" s="145">
        <v>0</v>
      </c>
      <c r="X140" s="146" t="e">
        <f>W140*#REF!</f>
        <v>#REF!</v>
      </c>
      <c r="AF140" s="12" t="s">
        <v>142</v>
      </c>
      <c r="AH140" s="12" t="s">
        <v>138</v>
      </c>
      <c r="AI140" s="12" t="s">
        <v>104</v>
      </c>
      <c r="AM140" s="12" t="s">
        <v>137</v>
      </c>
      <c r="AS140" s="147" t="e">
        <f>IF(R140="základní",#REF!,0)</f>
        <v>#REF!</v>
      </c>
      <c r="AT140" s="147">
        <f>IF(R140="snížená",#REF!,0)</f>
        <v>0</v>
      </c>
      <c r="AU140" s="147">
        <f>IF(R140="zákl. přenesená",#REF!,0)</f>
        <v>0</v>
      </c>
      <c r="AV140" s="147">
        <f>IF(R140="sníž. přenesená",#REF!,0)</f>
        <v>0</v>
      </c>
      <c r="AW140" s="147">
        <f>IF(R140="nulová",#REF!,0)</f>
        <v>0</v>
      </c>
      <c r="AX140" s="12" t="s">
        <v>81</v>
      </c>
      <c r="AY140" s="147" t="e">
        <f>ROUND(#REF!*#REF!,2)</f>
        <v>#REF!</v>
      </c>
      <c r="AZ140" s="12" t="s">
        <v>142</v>
      </c>
      <c r="BA140" s="12" t="s">
        <v>318</v>
      </c>
    </row>
    <row r="141" spans="2:53" s="29" customFormat="1" ht="27" customHeight="1">
      <c r="B141" s="26"/>
      <c r="C141" s="231">
        <v>26</v>
      </c>
      <c r="D141" s="232"/>
      <c r="E141" s="231" t="s">
        <v>509</v>
      </c>
      <c r="F141" s="448" t="s">
        <v>537</v>
      </c>
      <c r="G141" s="449"/>
      <c r="H141" s="449"/>
      <c r="I141" s="450"/>
      <c r="J141" s="231" t="s">
        <v>513</v>
      </c>
      <c r="K141" s="231">
        <v>1784</v>
      </c>
      <c r="L141" s="446"/>
      <c r="M141" s="447"/>
      <c r="N141" s="233">
        <f t="shared" si="0"/>
        <v>0</v>
      </c>
      <c r="O141" s="28"/>
      <c r="Q141" s="144" t="s">
        <v>5</v>
      </c>
      <c r="R141" s="35" t="s">
        <v>38</v>
      </c>
      <c r="S141" s="145">
        <v>0.207</v>
      </c>
      <c r="T141" s="145" t="e">
        <f>S141*#REF!</f>
        <v>#REF!</v>
      </c>
      <c r="U141" s="145">
        <v>0</v>
      </c>
      <c r="V141" s="145" t="e">
        <f>U141*#REF!</f>
        <v>#REF!</v>
      </c>
      <c r="W141" s="145">
        <v>0</v>
      </c>
      <c r="X141" s="146" t="e">
        <f>W141*#REF!</f>
        <v>#REF!</v>
      </c>
      <c r="AF141" s="12" t="s">
        <v>142</v>
      </c>
      <c r="AH141" s="12" t="s">
        <v>138</v>
      </c>
      <c r="AI141" s="12" t="s">
        <v>104</v>
      </c>
      <c r="AM141" s="12" t="s">
        <v>137</v>
      </c>
      <c r="AS141" s="147" t="e">
        <f>IF(R141="základní",#REF!,0)</f>
        <v>#REF!</v>
      </c>
      <c r="AT141" s="147">
        <f>IF(R141="snížená",#REF!,0)</f>
        <v>0</v>
      </c>
      <c r="AU141" s="147">
        <f>IF(R141="zákl. přenesená",#REF!,0)</f>
        <v>0</v>
      </c>
      <c r="AV141" s="147">
        <f>IF(R141="sníž. přenesená",#REF!,0)</f>
        <v>0</v>
      </c>
      <c r="AW141" s="147">
        <f>IF(R141="nulová",#REF!,0)</f>
        <v>0</v>
      </c>
      <c r="AX141" s="12" t="s">
        <v>81</v>
      </c>
      <c r="AY141" s="147" t="e">
        <f>ROUND(#REF!*#REF!,2)</f>
        <v>#REF!</v>
      </c>
      <c r="AZ141" s="12" t="s">
        <v>142</v>
      </c>
      <c r="BA141" s="12" t="s">
        <v>319</v>
      </c>
    </row>
    <row r="142" spans="2:53" s="29" customFormat="1" ht="27" customHeight="1">
      <c r="B142" s="26"/>
      <c r="C142" s="231">
        <v>27</v>
      </c>
      <c r="D142" s="232"/>
      <c r="E142" s="231" t="s">
        <v>509</v>
      </c>
      <c r="F142" s="448" t="s">
        <v>538</v>
      </c>
      <c r="G142" s="449"/>
      <c r="H142" s="449"/>
      <c r="I142" s="450"/>
      <c r="J142" s="231" t="s">
        <v>513</v>
      </c>
      <c r="K142" s="231">
        <v>1784</v>
      </c>
      <c r="L142" s="446"/>
      <c r="M142" s="447"/>
      <c r="N142" s="233">
        <f t="shared" si="0"/>
        <v>0</v>
      </c>
      <c r="O142" s="28"/>
      <c r="Q142" s="144" t="s">
        <v>5</v>
      </c>
      <c r="R142" s="35" t="s">
        <v>38</v>
      </c>
      <c r="S142" s="145">
        <v>0.035</v>
      </c>
      <c r="T142" s="145" t="e">
        <f>S142*#REF!</f>
        <v>#REF!</v>
      </c>
      <c r="U142" s="145">
        <v>0</v>
      </c>
      <c r="V142" s="145" t="e">
        <f>U142*#REF!</f>
        <v>#REF!</v>
      </c>
      <c r="W142" s="145">
        <v>0</v>
      </c>
      <c r="X142" s="146" t="e">
        <f>W142*#REF!</f>
        <v>#REF!</v>
      </c>
      <c r="AF142" s="12" t="s">
        <v>142</v>
      </c>
      <c r="AH142" s="12" t="s">
        <v>138</v>
      </c>
      <c r="AI142" s="12" t="s">
        <v>104</v>
      </c>
      <c r="AM142" s="12" t="s">
        <v>137</v>
      </c>
      <c r="AS142" s="147" t="e">
        <f>IF(R142="základní",#REF!,0)</f>
        <v>#REF!</v>
      </c>
      <c r="AT142" s="147">
        <f>IF(R142="snížená",#REF!,0)</f>
        <v>0</v>
      </c>
      <c r="AU142" s="147">
        <f>IF(R142="zákl. přenesená",#REF!,0)</f>
        <v>0</v>
      </c>
      <c r="AV142" s="147">
        <f>IF(R142="sníž. přenesená",#REF!,0)</f>
        <v>0</v>
      </c>
      <c r="AW142" s="147">
        <f>IF(R142="nulová",#REF!,0)</f>
        <v>0</v>
      </c>
      <c r="AX142" s="12" t="s">
        <v>81</v>
      </c>
      <c r="AY142" s="147" t="e">
        <f>ROUND(#REF!*#REF!,2)</f>
        <v>#REF!</v>
      </c>
      <c r="AZ142" s="12" t="s">
        <v>142</v>
      </c>
      <c r="BA142" s="12" t="s">
        <v>320</v>
      </c>
    </row>
    <row r="143" spans="2:53" s="29" customFormat="1" ht="64.2" customHeight="1">
      <c r="B143" s="26"/>
      <c r="C143" s="231">
        <v>28</v>
      </c>
      <c r="D143" s="232"/>
      <c r="E143" s="231" t="s">
        <v>509</v>
      </c>
      <c r="F143" s="448" t="s">
        <v>709</v>
      </c>
      <c r="G143" s="449"/>
      <c r="H143" s="449"/>
      <c r="I143" s="450"/>
      <c r="J143" s="231" t="s">
        <v>508</v>
      </c>
      <c r="K143" s="231">
        <v>2</v>
      </c>
      <c r="L143" s="446"/>
      <c r="M143" s="447"/>
      <c r="N143" s="233">
        <f t="shared" si="0"/>
        <v>0</v>
      </c>
      <c r="O143" s="28"/>
      <c r="Q143" s="144" t="s">
        <v>5</v>
      </c>
      <c r="R143" s="35" t="s">
        <v>38</v>
      </c>
      <c r="S143" s="145">
        <v>0.09</v>
      </c>
      <c r="T143" s="145" t="e">
        <f>S143*#REF!</f>
        <v>#REF!</v>
      </c>
      <c r="U143" s="145">
        <v>0</v>
      </c>
      <c r="V143" s="145" t="e">
        <f>U143*#REF!</f>
        <v>#REF!</v>
      </c>
      <c r="W143" s="145">
        <v>0</v>
      </c>
      <c r="X143" s="146" t="e">
        <f>W143*#REF!</f>
        <v>#REF!</v>
      </c>
      <c r="AF143" s="12" t="s">
        <v>142</v>
      </c>
      <c r="AH143" s="12" t="s">
        <v>138</v>
      </c>
      <c r="AI143" s="12" t="s">
        <v>104</v>
      </c>
      <c r="AM143" s="12" t="s">
        <v>137</v>
      </c>
      <c r="AS143" s="147" t="e">
        <f>IF(R143="základní",#REF!,0)</f>
        <v>#REF!</v>
      </c>
      <c r="AT143" s="147">
        <f>IF(R143="snížená",#REF!,0)</f>
        <v>0</v>
      </c>
      <c r="AU143" s="147">
        <f>IF(R143="zákl. přenesená",#REF!,0)</f>
        <v>0</v>
      </c>
      <c r="AV143" s="147">
        <f>IF(R143="sníž. přenesená",#REF!,0)</f>
        <v>0</v>
      </c>
      <c r="AW143" s="147">
        <f>IF(R143="nulová",#REF!,0)</f>
        <v>0</v>
      </c>
      <c r="AX143" s="12" t="s">
        <v>81</v>
      </c>
      <c r="AY143" s="147" t="e">
        <f>ROUND(#REF!*#REF!,2)</f>
        <v>#REF!</v>
      </c>
      <c r="AZ143" s="12" t="s">
        <v>142</v>
      </c>
      <c r="BA143" s="12" t="s">
        <v>321</v>
      </c>
    </row>
    <row r="144" spans="2:53" s="29" customFormat="1" ht="61.2" customHeight="1">
      <c r="B144" s="26"/>
      <c r="C144" s="231">
        <v>29</v>
      </c>
      <c r="D144" s="232"/>
      <c r="E144" s="231" t="s">
        <v>509</v>
      </c>
      <c r="F144" s="448" t="s">
        <v>710</v>
      </c>
      <c r="G144" s="449"/>
      <c r="H144" s="449"/>
      <c r="I144" s="450"/>
      <c r="J144" s="231" t="s">
        <v>508</v>
      </c>
      <c r="K144" s="231">
        <v>2</v>
      </c>
      <c r="L144" s="446"/>
      <c r="M144" s="447"/>
      <c r="N144" s="233">
        <f t="shared" si="0"/>
        <v>0</v>
      </c>
      <c r="O144" s="28"/>
      <c r="Q144" s="144" t="s">
        <v>5</v>
      </c>
      <c r="R144" s="35" t="s">
        <v>38</v>
      </c>
      <c r="S144" s="145">
        <v>0.13</v>
      </c>
      <c r="T144" s="145" t="e">
        <f>S144*#REF!</f>
        <v>#REF!</v>
      </c>
      <c r="U144" s="145">
        <v>0</v>
      </c>
      <c r="V144" s="145" t="e">
        <f>U144*#REF!</f>
        <v>#REF!</v>
      </c>
      <c r="W144" s="145">
        <v>0</v>
      </c>
      <c r="X144" s="146" t="e">
        <f>W144*#REF!</f>
        <v>#REF!</v>
      </c>
      <c r="AF144" s="12" t="s">
        <v>142</v>
      </c>
      <c r="AH144" s="12" t="s">
        <v>138</v>
      </c>
      <c r="AI144" s="12" t="s">
        <v>104</v>
      </c>
      <c r="AM144" s="12" t="s">
        <v>137</v>
      </c>
      <c r="AS144" s="147" t="e">
        <f>IF(R144="základní",#REF!,0)</f>
        <v>#REF!</v>
      </c>
      <c r="AT144" s="147">
        <f>IF(R144="snížená",#REF!,0)</f>
        <v>0</v>
      </c>
      <c r="AU144" s="147">
        <f>IF(R144="zákl. přenesená",#REF!,0)</f>
        <v>0</v>
      </c>
      <c r="AV144" s="147">
        <f>IF(R144="sníž. přenesená",#REF!,0)</f>
        <v>0</v>
      </c>
      <c r="AW144" s="147">
        <f>IF(R144="nulová",#REF!,0)</f>
        <v>0</v>
      </c>
      <c r="AX144" s="12" t="s">
        <v>81</v>
      </c>
      <c r="AY144" s="147" t="e">
        <f>ROUND(#REF!*#REF!,2)</f>
        <v>#REF!</v>
      </c>
      <c r="AZ144" s="12" t="s">
        <v>142</v>
      </c>
      <c r="BA144" s="12" t="s">
        <v>322</v>
      </c>
    </row>
    <row r="145" spans="2:53" s="29" customFormat="1" ht="27" customHeight="1">
      <c r="B145" s="26"/>
      <c r="C145" s="231">
        <v>30</v>
      </c>
      <c r="D145" s="232"/>
      <c r="E145" s="231" t="s">
        <v>509</v>
      </c>
      <c r="F145" s="448" t="s">
        <v>711</v>
      </c>
      <c r="G145" s="449"/>
      <c r="H145" s="449"/>
      <c r="I145" s="450"/>
      <c r="J145" s="231" t="s">
        <v>508</v>
      </c>
      <c r="K145" s="231">
        <v>5</v>
      </c>
      <c r="L145" s="446"/>
      <c r="M145" s="447"/>
      <c r="N145" s="233">
        <f t="shared" si="0"/>
        <v>0</v>
      </c>
      <c r="O145" s="28"/>
      <c r="Q145" s="144" t="s">
        <v>5</v>
      </c>
      <c r="R145" s="35" t="s">
        <v>38</v>
      </c>
      <c r="S145" s="145">
        <v>0.007</v>
      </c>
      <c r="T145" s="145" t="e">
        <f>S145*#REF!</f>
        <v>#REF!</v>
      </c>
      <c r="U145" s="145">
        <v>0</v>
      </c>
      <c r="V145" s="145" t="e">
        <f>U145*#REF!</f>
        <v>#REF!</v>
      </c>
      <c r="W145" s="145">
        <v>0</v>
      </c>
      <c r="X145" s="146" t="e">
        <f>W145*#REF!</f>
        <v>#REF!</v>
      </c>
      <c r="AF145" s="12" t="s">
        <v>142</v>
      </c>
      <c r="AH145" s="12" t="s">
        <v>138</v>
      </c>
      <c r="AI145" s="12" t="s">
        <v>104</v>
      </c>
      <c r="AM145" s="12" t="s">
        <v>137</v>
      </c>
      <c r="AS145" s="147" t="e">
        <f>IF(R145="základní",#REF!,0)</f>
        <v>#REF!</v>
      </c>
      <c r="AT145" s="147">
        <f>IF(R145="snížená",#REF!,0)</f>
        <v>0</v>
      </c>
      <c r="AU145" s="147">
        <f>IF(R145="zákl. přenesená",#REF!,0)</f>
        <v>0</v>
      </c>
      <c r="AV145" s="147">
        <f>IF(R145="sníž. přenesená",#REF!,0)</f>
        <v>0</v>
      </c>
      <c r="AW145" s="147">
        <f>IF(R145="nulová",#REF!,0)</f>
        <v>0</v>
      </c>
      <c r="AX145" s="12" t="s">
        <v>81</v>
      </c>
      <c r="AY145" s="147" t="e">
        <f>ROUND(#REF!*#REF!,2)</f>
        <v>#REF!</v>
      </c>
      <c r="AZ145" s="12" t="s">
        <v>142</v>
      </c>
      <c r="BA145" s="12" t="s">
        <v>323</v>
      </c>
    </row>
    <row r="146" spans="2:53" s="29" customFormat="1" ht="27" customHeight="1">
      <c r="B146" s="26"/>
      <c r="C146" s="231">
        <v>31</v>
      </c>
      <c r="D146" s="232"/>
      <c r="E146" s="231" t="s">
        <v>509</v>
      </c>
      <c r="F146" s="448" t="s">
        <v>712</v>
      </c>
      <c r="G146" s="449"/>
      <c r="H146" s="449"/>
      <c r="I146" s="450"/>
      <c r="J146" s="231" t="s">
        <v>508</v>
      </c>
      <c r="K146" s="231">
        <v>1</v>
      </c>
      <c r="L146" s="446"/>
      <c r="M146" s="447"/>
      <c r="N146" s="233">
        <f t="shared" si="0"/>
        <v>0</v>
      </c>
      <c r="O146" s="28"/>
      <c r="Q146" s="144" t="s">
        <v>5</v>
      </c>
      <c r="R146" s="35" t="s">
        <v>38</v>
      </c>
      <c r="S146" s="145">
        <v>0.5</v>
      </c>
      <c r="T146" s="145" t="e">
        <f>S146*#REF!</f>
        <v>#REF!</v>
      </c>
      <c r="U146" s="145">
        <v>0</v>
      </c>
      <c r="V146" s="145" t="e">
        <f>U146*#REF!</f>
        <v>#REF!</v>
      </c>
      <c r="W146" s="145">
        <v>0</v>
      </c>
      <c r="X146" s="146" t="e">
        <f>W146*#REF!</f>
        <v>#REF!</v>
      </c>
      <c r="AF146" s="12" t="s">
        <v>142</v>
      </c>
      <c r="AH146" s="12" t="s">
        <v>138</v>
      </c>
      <c r="AI146" s="12" t="s">
        <v>104</v>
      </c>
      <c r="AM146" s="12" t="s">
        <v>137</v>
      </c>
      <c r="AS146" s="147" t="e">
        <f>IF(R146="základní",#REF!,0)</f>
        <v>#REF!</v>
      </c>
      <c r="AT146" s="147">
        <f>IF(R146="snížená",#REF!,0)</f>
        <v>0</v>
      </c>
      <c r="AU146" s="147">
        <f>IF(R146="zákl. přenesená",#REF!,0)</f>
        <v>0</v>
      </c>
      <c r="AV146" s="147">
        <f>IF(R146="sníž. přenesená",#REF!,0)</f>
        <v>0</v>
      </c>
      <c r="AW146" s="147">
        <f>IF(R146="nulová",#REF!,0)</f>
        <v>0</v>
      </c>
      <c r="AX146" s="12" t="s">
        <v>81</v>
      </c>
      <c r="AY146" s="147" t="e">
        <f>ROUND(#REF!*#REF!,2)</f>
        <v>#REF!</v>
      </c>
      <c r="AZ146" s="12" t="s">
        <v>142</v>
      </c>
      <c r="BA146" s="12" t="s">
        <v>324</v>
      </c>
    </row>
    <row r="147" spans="2:53" s="29" customFormat="1" ht="37.8" customHeight="1">
      <c r="B147" s="26"/>
      <c r="C147" s="231">
        <v>32</v>
      </c>
      <c r="D147" s="232"/>
      <c r="E147" s="231" t="s">
        <v>509</v>
      </c>
      <c r="F147" s="448" t="s">
        <v>713</v>
      </c>
      <c r="G147" s="449"/>
      <c r="H147" s="449"/>
      <c r="I147" s="450"/>
      <c r="J147" s="231" t="s">
        <v>508</v>
      </c>
      <c r="K147" s="231">
        <v>5</v>
      </c>
      <c r="L147" s="446"/>
      <c r="M147" s="447"/>
      <c r="N147" s="234">
        <f t="shared" si="0"/>
        <v>0</v>
      </c>
      <c r="O147" s="28"/>
      <c r="Q147" s="144" t="s">
        <v>5</v>
      </c>
      <c r="R147" s="35" t="s">
        <v>38</v>
      </c>
      <c r="S147" s="145">
        <v>0</v>
      </c>
      <c r="T147" s="145" t="e">
        <f>S147*#REF!</f>
        <v>#REF!</v>
      </c>
      <c r="U147" s="145">
        <v>0.0004</v>
      </c>
      <c r="V147" s="145" t="e">
        <f>U147*#REF!</f>
        <v>#REF!</v>
      </c>
      <c r="W147" s="145">
        <v>0</v>
      </c>
      <c r="X147" s="146" t="e">
        <f>W147*#REF!</f>
        <v>#REF!</v>
      </c>
      <c r="AF147" s="12" t="s">
        <v>178</v>
      </c>
      <c r="AH147" s="12" t="s">
        <v>260</v>
      </c>
      <c r="AI147" s="12" t="s">
        <v>104</v>
      </c>
      <c r="AM147" s="12" t="s">
        <v>137</v>
      </c>
      <c r="AS147" s="147" t="e">
        <f>IF(R147="základní",#REF!,0)</f>
        <v>#REF!</v>
      </c>
      <c r="AT147" s="147">
        <f>IF(R147="snížená",#REF!,0)</f>
        <v>0</v>
      </c>
      <c r="AU147" s="147">
        <f>IF(R147="zákl. přenesená",#REF!,0)</f>
        <v>0</v>
      </c>
      <c r="AV147" s="147">
        <f>IF(R147="sníž. přenesená",#REF!,0)</f>
        <v>0</v>
      </c>
      <c r="AW147" s="147">
        <f>IF(R147="nulová",#REF!,0)</f>
        <v>0</v>
      </c>
      <c r="AX147" s="12" t="s">
        <v>81</v>
      </c>
      <c r="AY147" s="147" t="e">
        <f>ROUND(#REF!*#REF!,2)</f>
        <v>#REF!</v>
      </c>
      <c r="AZ147" s="12" t="s">
        <v>142</v>
      </c>
      <c r="BA147" s="12" t="s">
        <v>325</v>
      </c>
    </row>
    <row r="148" spans="1:53" s="29" customFormat="1" ht="27" customHeight="1">
      <c r="A148" s="171"/>
      <c r="B148" s="166"/>
      <c r="C148" s="231">
        <v>33</v>
      </c>
      <c r="D148" s="232"/>
      <c r="E148" s="231" t="s">
        <v>509</v>
      </c>
      <c r="F148" s="448" t="s">
        <v>714</v>
      </c>
      <c r="G148" s="449"/>
      <c r="H148" s="449"/>
      <c r="I148" s="450"/>
      <c r="J148" s="231" t="s">
        <v>508</v>
      </c>
      <c r="K148" s="231">
        <v>1</v>
      </c>
      <c r="L148" s="446"/>
      <c r="M148" s="447"/>
      <c r="N148" s="234">
        <f t="shared" si="0"/>
        <v>0</v>
      </c>
      <c r="O148" s="170"/>
      <c r="Q148" s="144" t="s">
        <v>5</v>
      </c>
      <c r="R148" s="35" t="s">
        <v>38</v>
      </c>
      <c r="S148" s="145">
        <v>0.004</v>
      </c>
      <c r="T148" s="145" t="e">
        <f>S148*#REF!</f>
        <v>#REF!</v>
      </c>
      <c r="U148" s="145">
        <v>0</v>
      </c>
      <c r="V148" s="145" t="e">
        <f>U148*#REF!</f>
        <v>#REF!</v>
      </c>
      <c r="W148" s="145">
        <v>0</v>
      </c>
      <c r="X148" s="146" t="e">
        <f>W148*#REF!</f>
        <v>#REF!</v>
      </c>
      <c r="AF148" s="12" t="s">
        <v>142</v>
      </c>
      <c r="AH148" s="12" t="s">
        <v>138</v>
      </c>
      <c r="AI148" s="12" t="s">
        <v>104</v>
      </c>
      <c r="AM148" s="12" t="s">
        <v>137</v>
      </c>
      <c r="AS148" s="147" t="e">
        <f>IF(R148="základní",#REF!,0)</f>
        <v>#REF!</v>
      </c>
      <c r="AT148" s="147">
        <f>IF(R148="snížená",#REF!,0)</f>
        <v>0</v>
      </c>
      <c r="AU148" s="147">
        <f>IF(R148="zákl. přenesená",#REF!,0)</f>
        <v>0</v>
      </c>
      <c r="AV148" s="147">
        <f>IF(R148="sníž. přenesená",#REF!,0)</f>
        <v>0</v>
      </c>
      <c r="AW148" s="147">
        <f>IF(R148="nulová",#REF!,0)</f>
        <v>0</v>
      </c>
      <c r="AX148" s="12" t="s">
        <v>81</v>
      </c>
      <c r="AY148" s="147" t="e">
        <f>ROUND(#REF!*#REF!,2)</f>
        <v>#REF!</v>
      </c>
      <c r="AZ148" s="12" t="s">
        <v>142</v>
      </c>
      <c r="BA148" s="12" t="s">
        <v>327</v>
      </c>
    </row>
    <row r="149" spans="1:53" s="29" customFormat="1" ht="35.4" customHeight="1">
      <c r="A149" s="153"/>
      <c r="B149" s="148"/>
      <c r="C149" s="231">
        <v>34</v>
      </c>
      <c r="D149" s="232"/>
      <c r="E149" s="231" t="s">
        <v>509</v>
      </c>
      <c r="F149" s="448" t="s">
        <v>539</v>
      </c>
      <c r="G149" s="449"/>
      <c r="H149" s="449"/>
      <c r="I149" s="450"/>
      <c r="J149" s="231" t="s">
        <v>508</v>
      </c>
      <c r="K149" s="231">
        <v>3</v>
      </c>
      <c r="L149" s="446"/>
      <c r="M149" s="447"/>
      <c r="N149" s="234">
        <f t="shared" si="0"/>
        <v>0</v>
      </c>
      <c r="O149" s="152"/>
      <c r="Q149" s="144" t="s">
        <v>5</v>
      </c>
      <c r="R149" s="35" t="s">
        <v>38</v>
      </c>
      <c r="S149" s="145">
        <v>0.004</v>
      </c>
      <c r="T149" s="145" t="e">
        <f>S149*#REF!</f>
        <v>#REF!</v>
      </c>
      <c r="U149" s="145">
        <v>0</v>
      </c>
      <c r="V149" s="145" t="e">
        <f>U149*#REF!</f>
        <v>#REF!</v>
      </c>
      <c r="W149" s="145">
        <v>0</v>
      </c>
      <c r="X149" s="146" t="e">
        <f>W149*#REF!</f>
        <v>#REF!</v>
      </c>
      <c r="AF149" s="12" t="s">
        <v>142</v>
      </c>
      <c r="AH149" s="12" t="s">
        <v>138</v>
      </c>
      <c r="AI149" s="12" t="s">
        <v>104</v>
      </c>
      <c r="AM149" s="12" t="s">
        <v>137</v>
      </c>
      <c r="AS149" s="147" t="e">
        <f>IF(R149="základní",#REF!,0)</f>
        <v>#REF!</v>
      </c>
      <c r="AT149" s="147">
        <f>IF(R149="snížená",#REF!,0)</f>
        <v>0</v>
      </c>
      <c r="AU149" s="147">
        <f>IF(R149="zákl. přenesená",#REF!,0)</f>
        <v>0</v>
      </c>
      <c r="AV149" s="147">
        <f>IF(R149="sníž. přenesená",#REF!,0)</f>
        <v>0</v>
      </c>
      <c r="AW149" s="147">
        <f>IF(R149="nulová",#REF!,0)</f>
        <v>0</v>
      </c>
      <c r="AX149" s="12" t="s">
        <v>81</v>
      </c>
      <c r="AY149" s="147" t="e">
        <f>ROUND(#REF!*#REF!,2)</f>
        <v>#REF!</v>
      </c>
      <c r="AZ149" s="12" t="s">
        <v>142</v>
      </c>
      <c r="BA149" s="12" t="s">
        <v>329</v>
      </c>
    </row>
    <row r="150" spans="1:53" s="29" customFormat="1" ht="36.6" customHeight="1">
      <c r="A150" s="162"/>
      <c r="B150" s="157"/>
      <c r="C150" s="231">
        <v>35</v>
      </c>
      <c r="D150" s="232"/>
      <c r="E150" s="231" t="s">
        <v>509</v>
      </c>
      <c r="F150" s="448" t="s">
        <v>540</v>
      </c>
      <c r="G150" s="449"/>
      <c r="H150" s="449"/>
      <c r="I150" s="450"/>
      <c r="J150" s="231" t="s">
        <v>508</v>
      </c>
      <c r="K150" s="231">
        <v>1</v>
      </c>
      <c r="L150" s="446"/>
      <c r="M150" s="447"/>
      <c r="N150" s="234">
        <f t="shared" si="0"/>
        <v>0</v>
      </c>
      <c r="O150" s="161"/>
      <c r="Q150" s="144" t="s">
        <v>5</v>
      </c>
      <c r="R150" s="35" t="s">
        <v>38</v>
      </c>
      <c r="S150" s="145">
        <v>1.34</v>
      </c>
      <c r="T150" s="145" t="e">
        <f>S150*#REF!</f>
        <v>#REF!</v>
      </c>
      <c r="U150" s="145">
        <v>0.01281</v>
      </c>
      <c r="V150" s="145" t="e">
        <f>U150*#REF!</f>
        <v>#REF!</v>
      </c>
      <c r="W150" s="145">
        <v>0</v>
      </c>
      <c r="X150" s="146" t="e">
        <f>W150*#REF!</f>
        <v>#REF!</v>
      </c>
      <c r="AF150" s="12" t="s">
        <v>142</v>
      </c>
      <c r="AH150" s="12" t="s">
        <v>138</v>
      </c>
      <c r="AI150" s="12" t="s">
        <v>104</v>
      </c>
      <c r="AM150" s="12" t="s">
        <v>137</v>
      </c>
      <c r="AS150" s="147" t="e">
        <f>IF(R150="základní",#REF!,0)</f>
        <v>#REF!</v>
      </c>
      <c r="AT150" s="147">
        <f>IF(R150="snížená",#REF!,0)</f>
        <v>0</v>
      </c>
      <c r="AU150" s="147">
        <f>IF(R150="zákl. přenesená",#REF!,0)</f>
        <v>0</v>
      </c>
      <c r="AV150" s="147">
        <f>IF(R150="sníž. přenesená",#REF!,0)</f>
        <v>0</v>
      </c>
      <c r="AW150" s="147">
        <f>IF(R150="nulová",#REF!,0)</f>
        <v>0</v>
      </c>
      <c r="AX150" s="12" t="s">
        <v>81</v>
      </c>
      <c r="AY150" s="147" t="e">
        <f>ROUND(#REF!*#REF!,2)</f>
        <v>#REF!</v>
      </c>
      <c r="AZ150" s="12" t="s">
        <v>142</v>
      </c>
      <c r="BA150" s="12" t="s">
        <v>330</v>
      </c>
    </row>
    <row r="151" spans="1:39" s="171" customFormat="1" ht="27" customHeight="1">
      <c r="A151" s="29"/>
      <c r="B151" s="26"/>
      <c r="C151" s="231">
        <v>36</v>
      </c>
      <c r="D151" s="232"/>
      <c r="E151" s="231" t="s">
        <v>509</v>
      </c>
      <c r="F151" s="448" t="s">
        <v>531</v>
      </c>
      <c r="G151" s="449"/>
      <c r="H151" s="449"/>
      <c r="I151" s="450"/>
      <c r="J151" s="231" t="s">
        <v>708</v>
      </c>
      <c r="K151" s="231">
        <v>9.6</v>
      </c>
      <c r="L151" s="446"/>
      <c r="M151" s="447"/>
      <c r="N151" s="234">
        <f t="shared" si="0"/>
        <v>0</v>
      </c>
      <c r="O151" s="28"/>
      <c r="Q151" s="172"/>
      <c r="R151" s="167"/>
      <c r="S151" s="167"/>
      <c r="T151" s="167"/>
      <c r="U151" s="167"/>
      <c r="V151" s="167"/>
      <c r="W151" s="167"/>
      <c r="X151" s="173"/>
      <c r="AH151" s="174" t="s">
        <v>145</v>
      </c>
      <c r="AI151" s="174" t="s">
        <v>104</v>
      </c>
      <c r="AJ151" s="171" t="s">
        <v>81</v>
      </c>
      <c r="AK151" s="171" t="s">
        <v>31</v>
      </c>
      <c r="AL151" s="171" t="s">
        <v>73</v>
      </c>
      <c r="AM151" s="174" t="s">
        <v>137</v>
      </c>
    </row>
    <row r="152" spans="1:39" s="153" customFormat="1" ht="39.6" customHeight="1">
      <c r="A152" s="29"/>
      <c r="B152" s="26"/>
      <c r="C152" s="231">
        <v>37</v>
      </c>
      <c r="D152" s="232"/>
      <c r="E152" s="231" t="s">
        <v>509</v>
      </c>
      <c r="F152" s="448" t="s">
        <v>541</v>
      </c>
      <c r="G152" s="449"/>
      <c r="H152" s="449"/>
      <c r="I152" s="450"/>
      <c r="J152" s="231" t="s">
        <v>507</v>
      </c>
      <c r="K152" s="231">
        <v>1</v>
      </c>
      <c r="L152" s="446"/>
      <c r="M152" s="447"/>
      <c r="N152" s="234">
        <f t="shared" si="0"/>
        <v>0</v>
      </c>
      <c r="O152" s="28"/>
      <c r="Q152" s="154"/>
      <c r="R152" s="149"/>
      <c r="S152" s="149"/>
      <c r="T152" s="149"/>
      <c r="U152" s="149"/>
      <c r="V152" s="149"/>
      <c r="W152" s="149"/>
      <c r="X152" s="155"/>
      <c r="AH152" s="156" t="s">
        <v>145</v>
      </c>
      <c r="AI152" s="156" t="s">
        <v>104</v>
      </c>
      <c r="AJ152" s="153" t="s">
        <v>104</v>
      </c>
      <c r="AK152" s="153" t="s">
        <v>31</v>
      </c>
      <c r="AL152" s="153" t="s">
        <v>73</v>
      </c>
      <c r="AM152" s="156" t="s">
        <v>137</v>
      </c>
    </row>
    <row r="153" spans="1:39" s="162" customFormat="1" ht="27" customHeight="1">
      <c r="A153" s="29"/>
      <c r="B153" s="26"/>
      <c r="C153" s="231">
        <v>38</v>
      </c>
      <c r="D153" s="232"/>
      <c r="E153" s="231" t="s">
        <v>509</v>
      </c>
      <c r="F153" s="448" t="s">
        <v>542</v>
      </c>
      <c r="G153" s="449"/>
      <c r="H153" s="449"/>
      <c r="I153" s="450"/>
      <c r="J153" s="231" t="s">
        <v>507</v>
      </c>
      <c r="K153" s="231">
        <v>1</v>
      </c>
      <c r="L153" s="446"/>
      <c r="M153" s="447"/>
      <c r="N153" s="234">
        <f t="shared" si="0"/>
        <v>0</v>
      </c>
      <c r="O153" s="28"/>
      <c r="Q153" s="163"/>
      <c r="R153" s="158"/>
      <c r="S153" s="158"/>
      <c r="T153" s="158"/>
      <c r="U153" s="158"/>
      <c r="V153" s="158"/>
      <c r="W153" s="158"/>
      <c r="X153" s="164"/>
      <c r="AH153" s="165" t="s">
        <v>145</v>
      </c>
      <c r="AI153" s="165" t="s">
        <v>104</v>
      </c>
      <c r="AJ153" s="162" t="s">
        <v>142</v>
      </c>
      <c r="AK153" s="162" t="s">
        <v>31</v>
      </c>
      <c r="AL153" s="162" t="s">
        <v>81</v>
      </c>
      <c r="AM153" s="165" t="s">
        <v>137</v>
      </c>
    </row>
    <row r="154" spans="2:53" s="29" customFormat="1" ht="27" customHeight="1">
      <c r="B154" s="26"/>
      <c r="C154" s="231">
        <v>39</v>
      </c>
      <c r="D154" s="232"/>
      <c r="E154" s="231" t="s">
        <v>509</v>
      </c>
      <c r="F154" s="448" t="s">
        <v>543</v>
      </c>
      <c r="G154" s="449"/>
      <c r="H154" s="449"/>
      <c r="I154" s="450"/>
      <c r="J154" s="231" t="s">
        <v>507</v>
      </c>
      <c r="K154" s="231">
        <v>1</v>
      </c>
      <c r="L154" s="446"/>
      <c r="M154" s="447"/>
      <c r="N154" s="234">
        <f t="shared" si="0"/>
        <v>0</v>
      </c>
      <c r="O154" s="28"/>
      <c r="Q154" s="144" t="s">
        <v>5</v>
      </c>
      <c r="R154" s="35" t="s">
        <v>38</v>
      </c>
      <c r="S154" s="145">
        <v>5.222</v>
      </c>
      <c r="T154" s="145" t="e">
        <f>S154*#REF!</f>
        <v>#REF!</v>
      </c>
      <c r="U154" s="145">
        <v>0</v>
      </c>
      <c r="V154" s="145" t="e">
        <f>U154*#REF!</f>
        <v>#REF!</v>
      </c>
      <c r="W154" s="145">
        <v>0</v>
      </c>
      <c r="X154" s="146" t="e">
        <f>W154*#REF!</f>
        <v>#REF!</v>
      </c>
      <c r="AF154" s="12" t="s">
        <v>142</v>
      </c>
      <c r="AH154" s="12" t="s">
        <v>138</v>
      </c>
      <c r="AI154" s="12" t="s">
        <v>104</v>
      </c>
      <c r="AM154" s="12" t="s">
        <v>137</v>
      </c>
      <c r="AS154" s="147" t="e">
        <f>IF(R154="základní",#REF!,0)</f>
        <v>#REF!</v>
      </c>
      <c r="AT154" s="147">
        <f>IF(R154="snížená",#REF!,0)</f>
        <v>0</v>
      </c>
      <c r="AU154" s="147">
        <f>IF(R154="zákl. přenesená",#REF!,0)</f>
        <v>0</v>
      </c>
      <c r="AV154" s="147">
        <f>IF(R154="sníž. přenesená",#REF!,0)</f>
        <v>0</v>
      </c>
      <c r="AW154" s="147">
        <f>IF(R154="nulová",#REF!,0)</f>
        <v>0</v>
      </c>
      <c r="AX154" s="12" t="s">
        <v>81</v>
      </c>
      <c r="AY154" s="147" t="e">
        <f>ROUND(#REF!*#REF!,2)</f>
        <v>#REF!</v>
      </c>
      <c r="AZ154" s="12" t="s">
        <v>142</v>
      </c>
      <c r="BA154" s="12" t="s">
        <v>331</v>
      </c>
    </row>
    <row r="155" spans="2:53" s="29" customFormat="1" ht="18" customHeight="1">
      <c r="B155" s="26"/>
      <c r="C155" s="231">
        <v>40</v>
      </c>
      <c r="D155" s="232"/>
      <c r="E155" s="231" t="s">
        <v>509</v>
      </c>
      <c r="F155" s="448" t="s">
        <v>544</v>
      </c>
      <c r="G155" s="449"/>
      <c r="H155" s="449"/>
      <c r="I155" s="450"/>
      <c r="J155" s="231" t="s">
        <v>508</v>
      </c>
      <c r="K155" s="231">
        <v>1</v>
      </c>
      <c r="L155" s="446"/>
      <c r="M155" s="447"/>
      <c r="N155" s="234">
        <f t="shared" si="0"/>
        <v>0</v>
      </c>
      <c r="O155" s="28"/>
      <c r="Q155" s="144" t="s">
        <v>5</v>
      </c>
      <c r="R155" s="35" t="s">
        <v>38</v>
      </c>
      <c r="S155" s="145">
        <v>8.017</v>
      </c>
      <c r="T155" s="145" t="e">
        <f>S155*#REF!</f>
        <v>#REF!</v>
      </c>
      <c r="U155" s="145">
        <v>0</v>
      </c>
      <c r="V155" s="145" t="e">
        <f>U155*#REF!</f>
        <v>#REF!</v>
      </c>
      <c r="W155" s="145">
        <v>0</v>
      </c>
      <c r="X155" s="146" t="e">
        <f>W155*#REF!</f>
        <v>#REF!</v>
      </c>
      <c r="AF155" s="12" t="s">
        <v>142</v>
      </c>
      <c r="AH155" s="12" t="s">
        <v>138</v>
      </c>
      <c r="AI155" s="12" t="s">
        <v>104</v>
      </c>
      <c r="AM155" s="12" t="s">
        <v>137</v>
      </c>
      <c r="AS155" s="147" t="e">
        <f>IF(R155="základní",#REF!,0)</f>
        <v>#REF!</v>
      </c>
      <c r="AT155" s="147">
        <f>IF(R155="snížená",#REF!,0)</f>
        <v>0</v>
      </c>
      <c r="AU155" s="147">
        <f>IF(R155="zákl. přenesená",#REF!,0)</f>
        <v>0</v>
      </c>
      <c r="AV155" s="147">
        <f>IF(R155="sníž. přenesená",#REF!,0)</f>
        <v>0</v>
      </c>
      <c r="AW155" s="147">
        <f>IF(R155="nulová",#REF!,0)</f>
        <v>0</v>
      </c>
      <c r="AX155" s="12" t="s">
        <v>81</v>
      </c>
      <c r="AY155" s="147" t="e">
        <f>ROUND(#REF!*#REF!,2)</f>
        <v>#REF!</v>
      </c>
      <c r="AZ155" s="12" t="s">
        <v>142</v>
      </c>
      <c r="BA155" s="12" t="s">
        <v>332</v>
      </c>
    </row>
    <row r="156" spans="2:53" s="29" customFormat="1" ht="27" customHeight="1">
      <c r="B156" s="26"/>
      <c r="C156" s="235"/>
      <c r="D156" s="236"/>
      <c r="E156" s="237"/>
      <c r="F156" s="238" t="s">
        <v>545</v>
      </c>
      <c r="G156" s="239"/>
      <c r="H156" s="239"/>
      <c r="I156" s="239"/>
      <c r="J156" s="240"/>
      <c r="K156" s="240"/>
      <c r="L156" s="309"/>
      <c r="M156" s="310"/>
      <c r="N156" s="241">
        <f>SUM(N116:N155)</f>
        <v>0</v>
      </c>
      <c r="O156" s="28"/>
      <c r="Q156" s="144" t="s">
        <v>5</v>
      </c>
      <c r="R156" s="35" t="s">
        <v>38</v>
      </c>
      <c r="S156" s="145">
        <v>13.052</v>
      </c>
      <c r="T156" s="145" t="e">
        <f>S156*#REF!</f>
        <v>#REF!</v>
      </c>
      <c r="U156" s="145">
        <v>0</v>
      </c>
      <c r="V156" s="145" t="e">
        <f>U156*#REF!</f>
        <v>#REF!</v>
      </c>
      <c r="W156" s="145">
        <v>0</v>
      </c>
      <c r="X156" s="146" t="e">
        <f>W156*#REF!</f>
        <v>#REF!</v>
      </c>
      <c r="AF156" s="12" t="s">
        <v>142</v>
      </c>
      <c r="AH156" s="12" t="s">
        <v>138</v>
      </c>
      <c r="AI156" s="12" t="s">
        <v>104</v>
      </c>
      <c r="AM156" s="12" t="s">
        <v>137</v>
      </c>
      <c r="AS156" s="147" t="e">
        <f>IF(R156="základní",#REF!,0)</f>
        <v>#REF!</v>
      </c>
      <c r="AT156" s="147">
        <f>IF(R156="snížená",#REF!,0)</f>
        <v>0</v>
      </c>
      <c r="AU156" s="147">
        <f>IF(R156="zákl. přenesená",#REF!,0)</f>
        <v>0</v>
      </c>
      <c r="AV156" s="147">
        <f>IF(R156="sníž. přenesená",#REF!,0)</f>
        <v>0</v>
      </c>
      <c r="AW156" s="147">
        <f>IF(R156="nulová",#REF!,0)</f>
        <v>0</v>
      </c>
      <c r="AX156" s="12" t="s">
        <v>81</v>
      </c>
      <c r="AY156" s="147" t="e">
        <f>ROUND(#REF!*#REF!,2)</f>
        <v>#REF!</v>
      </c>
      <c r="AZ156" s="12" t="s">
        <v>142</v>
      </c>
      <c r="BA156" s="12" t="s">
        <v>333</v>
      </c>
    </row>
    <row r="157" spans="2:53" s="29" customFormat="1" ht="18" customHeight="1">
      <c r="B157" s="26"/>
      <c r="C157" s="235"/>
      <c r="D157" s="236"/>
      <c r="E157" s="242"/>
      <c r="F157" s="243"/>
      <c r="G157" s="244"/>
      <c r="H157" s="244"/>
      <c r="I157" s="244"/>
      <c r="J157" s="245"/>
      <c r="K157" s="245"/>
      <c r="L157" s="311"/>
      <c r="M157" s="312"/>
      <c r="N157" s="246"/>
      <c r="O157" s="28"/>
      <c r="Q157" s="144" t="s">
        <v>5</v>
      </c>
      <c r="R157" s="35" t="s">
        <v>38</v>
      </c>
      <c r="S157" s="145">
        <v>24.282</v>
      </c>
      <c r="T157" s="145" t="e">
        <f>S157*#REF!</f>
        <v>#REF!</v>
      </c>
      <c r="U157" s="145">
        <v>0</v>
      </c>
      <c r="V157" s="145" t="e">
        <f>U157*#REF!</f>
        <v>#REF!</v>
      </c>
      <c r="W157" s="145">
        <v>0</v>
      </c>
      <c r="X157" s="146" t="e">
        <f>W157*#REF!</f>
        <v>#REF!</v>
      </c>
      <c r="AF157" s="12" t="s">
        <v>142</v>
      </c>
      <c r="AH157" s="12" t="s">
        <v>138</v>
      </c>
      <c r="AI157" s="12" t="s">
        <v>104</v>
      </c>
      <c r="AM157" s="12" t="s">
        <v>137</v>
      </c>
      <c r="AS157" s="147" t="e">
        <f>IF(R157="základní",#REF!,0)</f>
        <v>#REF!</v>
      </c>
      <c r="AT157" s="147">
        <f>IF(R157="snížená",#REF!,0)</f>
        <v>0</v>
      </c>
      <c r="AU157" s="147">
        <f>IF(R157="zákl. přenesená",#REF!,0)</f>
        <v>0</v>
      </c>
      <c r="AV157" s="147">
        <f>IF(R157="sníž. přenesená",#REF!,0)</f>
        <v>0</v>
      </c>
      <c r="AW157" s="147">
        <f>IF(R157="nulová",#REF!,0)</f>
        <v>0</v>
      </c>
      <c r="AX157" s="12" t="s">
        <v>81</v>
      </c>
      <c r="AY157" s="147" t="e">
        <f>ROUND(#REF!*#REF!,2)</f>
        <v>#REF!</v>
      </c>
      <c r="AZ157" s="12" t="s">
        <v>142</v>
      </c>
      <c r="BA157" s="12" t="s">
        <v>334</v>
      </c>
    </row>
    <row r="158" spans="2:53" s="29" customFormat="1" ht="27" customHeight="1">
      <c r="B158" s="26"/>
      <c r="C158" s="247"/>
      <c r="D158" s="248" t="s">
        <v>716</v>
      </c>
      <c r="E158" s="248"/>
      <c r="F158" s="249"/>
      <c r="G158" s="250"/>
      <c r="H158" s="250"/>
      <c r="I158" s="250"/>
      <c r="J158" s="251"/>
      <c r="K158" s="251"/>
      <c r="L158" s="313"/>
      <c r="M158" s="314"/>
      <c r="N158" s="223">
        <f>N165</f>
        <v>0</v>
      </c>
      <c r="O158" s="28"/>
      <c r="Q158" s="144" t="s">
        <v>5</v>
      </c>
      <c r="R158" s="35" t="s">
        <v>38</v>
      </c>
      <c r="S158" s="145">
        <v>0.343</v>
      </c>
      <c r="T158" s="145" t="e">
        <f>S158*#REF!</f>
        <v>#REF!</v>
      </c>
      <c r="U158" s="145">
        <v>0</v>
      </c>
      <c r="V158" s="145" t="e">
        <f>U158*#REF!</f>
        <v>#REF!</v>
      </c>
      <c r="W158" s="145">
        <v>0</v>
      </c>
      <c r="X158" s="146" t="e">
        <f>W158*#REF!</f>
        <v>#REF!</v>
      </c>
      <c r="AF158" s="12" t="s">
        <v>142</v>
      </c>
      <c r="AH158" s="12" t="s">
        <v>138</v>
      </c>
      <c r="AI158" s="12" t="s">
        <v>104</v>
      </c>
      <c r="AM158" s="12" t="s">
        <v>137</v>
      </c>
      <c r="AS158" s="147" t="e">
        <f>IF(R158="základní",#REF!,0)</f>
        <v>#REF!</v>
      </c>
      <c r="AT158" s="147">
        <f>IF(R158="snížená",#REF!,0)</f>
        <v>0</v>
      </c>
      <c r="AU158" s="147">
        <f>IF(R158="zákl. přenesená",#REF!,0)</f>
        <v>0</v>
      </c>
      <c r="AV158" s="147">
        <f>IF(R158="sníž. přenesená",#REF!,0)</f>
        <v>0</v>
      </c>
      <c r="AW158" s="147">
        <f>IF(R158="nulová",#REF!,0)</f>
        <v>0</v>
      </c>
      <c r="AX158" s="12" t="s">
        <v>81</v>
      </c>
      <c r="AY158" s="147" t="e">
        <f>ROUND(#REF!*#REF!,2)</f>
        <v>#REF!</v>
      </c>
      <c r="AZ158" s="12" t="s">
        <v>142</v>
      </c>
      <c r="BA158" s="12" t="s">
        <v>335</v>
      </c>
    </row>
    <row r="159" spans="2:53" s="29" customFormat="1" ht="18" customHeight="1">
      <c r="B159" s="26"/>
      <c r="C159" s="231">
        <v>41</v>
      </c>
      <c r="D159" s="232"/>
      <c r="E159" s="231" t="s">
        <v>509</v>
      </c>
      <c r="F159" s="448" t="s">
        <v>731</v>
      </c>
      <c r="G159" s="449"/>
      <c r="H159" s="449"/>
      <c r="I159" s="450"/>
      <c r="J159" s="231" t="s">
        <v>513</v>
      </c>
      <c r="K159" s="231">
        <v>5285.5</v>
      </c>
      <c r="L159" s="446"/>
      <c r="M159" s="447"/>
      <c r="N159" s="233">
        <f t="shared" si="0"/>
        <v>0</v>
      </c>
      <c r="O159" s="28"/>
      <c r="Q159" s="144" t="s">
        <v>5</v>
      </c>
      <c r="R159" s="35" t="s">
        <v>38</v>
      </c>
      <c r="S159" s="145">
        <v>0.095</v>
      </c>
      <c r="T159" s="145" t="e">
        <f>S159*#REF!</f>
        <v>#REF!</v>
      </c>
      <c r="U159" s="145">
        <v>0</v>
      </c>
      <c r="V159" s="145" t="e">
        <f>U159*#REF!</f>
        <v>#REF!</v>
      </c>
      <c r="W159" s="145">
        <v>0</v>
      </c>
      <c r="X159" s="146" t="e">
        <f>W159*#REF!</f>
        <v>#REF!</v>
      </c>
      <c r="AF159" s="12" t="s">
        <v>142</v>
      </c>
      <c r="AH159" s="12" t="s">
        <v>138</v>
      </c>
      <c r="AI159" s="12" t="s">
        <v>104</v>
      </c>
      <c r="AM159" s="12" t="s">
        <v>137</v>
      </c>
      <c r="AS159" s="147" t="e">
        <f>IF(R159="základní",#REF!,0)</f>
        <v>#REF!</v>
      </c>
      <c r="AT159" s="147">
        <f>IF(R159="snížená",#REF!,0)</f>
        <v>0</v>
      </c>
      <c r="AU159" s="147">
        <f>IF(R159="zákl. přenesená",#REF!,0)</f>
        <v>0</v>
      </c>
      <c r="AV159" s="147">
        <f>IF(R159="sníž. přenesená",#REF!,0)</f>
        <v>0</v>
      </c>
      <c r="AW159" s="147">
        <f>IF(R159="nulová",#REF!,0)</f>
        <v>0</v>
      </c>
      <c r="AX159" s="12" t="s">
        <v>81</v>
      </c>
      <c r="AY159" s="147" t="e">
        <f>ROUND(#REF!*#REF!,2)</f>
        <v>#REF!</v>
      </c>
      <c r="AZ159" s="12" t="s">
        <v>142</v>
      </c>
      <c r="BA159" s="12" t="s">
        <v>336</v>
      </c>
    </row>
    <row r="160" spans="2:53" s="29" customFormat="1" ht="39" customHeight="1">
      <c r="B160" s="26"/>
      <c r="C160" s="231">
        <v>42</v>
      </c>
      <c r="D160" s="232"/>
      <c r="E160" s="231" t="s">
        <v>509</v>
      </c>
      <c r="F160" s="448" t="s">
        <v>328</v>
      </c>
      <c r="G160" s="449"/>
      <c r="H160" s="449"/>
      <c r="I160" s="450"/>
      <c r="J160" s="231" t="s">
        <v>513</v>
      </c>
      <c r="K160" s="231">
        <v>5285.5</v>
      </c>
      <c r="L160" s="446"/>
      <c r="M160" s="447"/>
      <c r="N160" s="233">
        <f t="shared" si="0"/>
        <v>0</v>
      </c>
      <c r="O160" s="28"/>
      <c r="Q160" s="144" t="s">
        <v>5</v>
      </c>
      <c r="R160" s="35" t="s">
        <v>38</v>
      </c>
      <c r="S160" s="145">
        <v>0.117</v>
      </c>
      <c r="T160" s="145" t="e">
        <f>S160*#REF!</f>
        <v>#REF!</v>
      </c>
      <c r="U160" s="145">
        <v>0</v>
      </c>
      <c r="V160" s="145" t="e">
        <f>U160*#REF!</f>
        <v>#REF!</v>
      </c>
      <c r="W160" s="145">
        <v>0</v>
      </c>
      <c r="X160" s="146" t="e">
        <f>W160*#REF!</f>
        <v>#REF!</v>
      </c>
      <c r="AF160" s="12" t="s">
        <v>142</v>
      </c>
      <c r="AH160" s="12" t="s">
        <v>138</v>
      </c>
      <c r="AI160" s="12" t="s">
        <v>104</v>
      </c>
      <c r="AM160" s="12" t="s">
        <v>137</v>
      </c>
      <c r="AS160" s="147" t="e">
        <f>IF(R160="základní",#REF!,0)</f>
        <v>#REF!</v>
      </c>
      <c r="AT160" s="147">
        <f>IF(R160="snížená",#REF!,0)</f>
        <v>0</v>
      </c>
      <c r="AU160" s="147">
        <f>IF(R160="zákl. přenesená",#REF!,0)</f>
        <v>0</v>
      </c>
      <c r="AV160" s="147">
        <f>IF(R160="sníž. přenesená",#REF!,0)</f>
        <v>0</v>
      </c>
      <c r="AW160" s="147">
        <f>IF(R160="nulová",#REF!,0)</f>
        <v>0</v>
      </c>
      <c r="AX160" s="12" t="s">
        <v>81</v>
      </c>
      <c r="AY160" s="147" t="e">
        <f>ROUND(#REF!*#REF!,2)</f>
        <v>#REF!</v>
      </c>
      <c r="AZ160" s="12" t="s">
        <v>142</v>
      </c>
      <c r="BA160" s="12" t="s">
        <v>337</v>
      </c>
    </row>
    <row r="161" spans="2:53" s="29" customFormat="1" ht="18" customHeight="1">
      <c r="B161" s="26"/>
      <c r="C161" s="231">
        <v>43</v>
      </c>
      <c r="D161" s="232"/>
      <c r="E161" s="231" t="s">
        <v>509</v>
      </c>
      <c r="F161" s="448" t="s">
        <v>339</v>
      </c>
      <c r="G161" s="449"/>
      <c r="H161" s="449"/>
      <c r="I161" s="450"/>
      <c r="J161" s="231" t="s">
        <v>513</v>
      </c>
      <c r="K161" s="231">
        <v>5285.5</v>
      </c>
      <c r="L161" s="446"/>
      <c r="M161" s="447"/>
      <c r="N161" s="233">
        <f t="shared" si="0"/>
        <v>0</v>
      </c>
      <c r="O161" s="28"/>
      <c r="Q161" s="144" t="s">
        <v>5</v>
      </c>
      <c r="R161" s="35" t="s">
        <v>38</v>
      </c>
      <c r="S161" s="145">
        <v>0.01</v>
      </c>
      <c r="T161" s="145" t="e">
        <f>S161*#REF!</f>
        <v>#REF!</v>
      </c>
      <c r="U161" s="145">
        <v>0</v>
      </c>
      <c r="V161" s="145" t="e">
        <f>U161*#REF!</f>
        <v>#REF!</v>
      </c>
      <c r="W161" s="145">
        <v>0</v>
      </c>
      <c r="X161" s="146" t="e">
        <f>W161*#REF!</f>
        <v>#REF!</v>
      </c>
      <c r="AF161" s="12" t="s">
        <v>142</v>
      </c>
      <c r="AH161" s="12" t="s">
        <v>138</v>
      </c>
      <c r="AI161" s="12" t="s">
        <v>104</v>
      </c>
      <c r="AM161" s="12" t="s">
        <v>137</v>
      </c>
      <c r="AS161" s="147" t="e">
        <f>IF(R161="základní",#REF!,0)</f>
        <v>#REF!</v>
      </c>
      <c r="AT161" s="147">
        <f>IF(R161="snížená",#REF!,0)</f>
        <v>0</v>
      </c>
      <c r="AU161" s="147">
        <f>IF(R161="zákl. přenesená",#REF!,0)</f>
        <v>0</v>
      </c>
      <c r="AV161" s="147">
        <f>IF(R161="sníž. přenesená",#REF!,0)</f>
        <v>0</v>
      </c>
      <c r="AW161" s="147">
        <f>IF(R161="nulová",#REF!,0)</f>
        <v>0</v>
      </c>
      <c r="AX161" s="12" t="s">
        <v>81</v>
      </c>
      <c r="AY161" s="147" t="e">
        <f>ROUND(#REF!*#REF!,2)</f>
        <v>#REF!</v>
      </c>
      <c r="AZ161" s="12" t="s">
        <v>142</v>
      </c>
      <c r="BA161" s="12" t="s">
        <v>338</v>
      </c>
    </row>
    <row r="162" spans="1:53" s="29" customFormat="1" ht="39" customHeight="1">
      <c r="A162" s="218"/>
      <c r="B162" s="219"/>
      <c r="C162" s="231">
        <v>44</v>
      </c>
      <c r="D162" s="232"/>
      <c r="E162" s="231" t="s">
        <v>509</v>
      </c>
      <c r="F162" s="448" t="s">
        <v>341</v>
      </c>
      <c r="G162" s="449"/>
      <c r="H162" s="449"/>
      <c r="I162" s="450"/>
      <c r="J162" s="231" t="s">
        <v>546</v>
      </c>
      <c r="K162" s="231">
        <v>264</v>
      </c>
      <c r="L162" s="446"/>
      <c r="M162" s="447"/>
      <c r="N162" s="233">
        <f t="shared" si="0"/>
        <v>0</v>
      </c>
      <c r="O162" s="224"/>
      <c r="Q162" s="144" t="s">
        <v>5</v>
      </c>
      <c r="R162" s="35" t="s">
        <v>38</v>
      </c>
      <c r="S162" s="145">
        <v>0.115</v>
      </c>
      <c r="T162" s="145" t="e">
        <f>S162*#REF!</f>
        <v>#REF!</v>
      </c>
      <c r="U162" s="145">
        <v>0</v>
      </c>
      <c r="V162" s="145" t="e">
        <f>U162*#REF!</f>
        <v>#REF!</v>
      </c>
      <c r="W162" s="145">
        <v>0</v>
      </c>
      <c r="X162" s="146" t="e">
        <f>W162*#REF!</f>
        <v>#REF!</v>
      </c>
      <c r="AF162" s="12" t="s">
        <v>216</v>
      </c>
      <c r="AH162" s="12" t="s">
        <v>138</v>
      </c>
      <c r="AI162" s="12" t="s">
        <v>104</v>
      </c>
      <c r="AM162" s="12" t="s">
        <v>137</v>
      </c>
      <c r="AS162" s="147" t="e">
        <f>IF(R162="základní",#REF!,0)</f>
        <v>#REF!</v>
      </c>
      <c r="AT162" s="147">
        <f>IF(R162="snížená",#REF!,0)</f>
        <v>0</v>
      </c>
      <c r="AU162" s="147">
        <f>IF(R162="zákl. přenesená",#REF!,0)</f>
        <v>0</v>
      </c>
      <c r="AV162" s="147">
        <f>IF(R162="sníž. přenesená",#REF!,0)</f>
        <v>0</v>
      </c>
      <c r="AW162" s="147">
        <f>IF(R162="nulová",#REF!,0)</f>
        <v>0</v>
      </c>
      <c r="AX162" s="12" t="s">
        <v>81</v>
      </c>
      <c r="AY162" s="147" t="e">
        <f>ROUND(#REF!*#REF!,2)</f>
        <v>#REF!</v>
      </c>
      <c r="AZ162" s="12" t="s">
        <v>216</v>
      </c>
      <c r="BA162" s="12" t="s">
        <v>340</v>
      </c>
    </row>
    <row r="163" spans="2:53" s="29" customFormat="1" ht="27" customHeight="1">
      <c r="B163" s="26"/>
      <c r="C163" s="231">
        <v>45</v>
      </c>
      <c r="D163" s="232"/>
      <c r="E163" s="231" t="s">
        <v>509</v>
      </c>
      <c r="F163" s="448" t="s">
        <v>344</v>
      </c>
      <c r="G163" s="449"/>
      <c r="H163" s="449"/>
      <c r="I163" s="450"/>
      <c r="J163" s="231" t="s">
        <v>513</v>
      </c>
      <c r="K163" s="231">
        <v>5285.5</v>
      </c>
      <c r="L163" s="446"/>
      <c r="M163" s="447"/>
      <c r="N163" s="233">
        <f t="shared" si="0"/>
        <v>0</v>
      </c>
      <c r="O163" s="28"/>
      <c r="Q163" s="144" t="s">
        <v>5</v>
      </c>
      <c r="R163" s="35" t="s">
        <v>38</v>
      </c>
      <c r="S163" s="145">
        <v>0.144</v>
      </c>
      <c r="T163" s="145" t="e">
        <f>S163*#REF!</f>
        <v>#REF!</v>
      </c>
      <c r="U163" s="145">
        <v>0</v>
      </c>
      <c r="V163" s="145" t="e">
        <f>U163*#REF!</f>
        <v>#REF!</v>
      </c>
      <c r="W163" s="145">
        <v>0</v>
      </c>
      <c r="X163" s="146" t="e">
        <f>W163*#REF!</f>
        <v>#REF!</v>
      </c>
      <c r="AF163" s="12" t="s">
        <v>216</v>
      </c>
      <c r="AH163" s="12" t="s">
        <v>138</v>
      </c>
      <c r="AI163" s="12" t="s">
        <v>104</v>
      </c>
      <c r="AM163" s="12" t="s">
        <v>137</v>
      </c>
      <c r="AS163" s="147" t="e">
        <f>IF(R163="základní",#REF!,0)</f>
        <v>#REF!</v>
      </c>
      <c r="AT163" s="147">
        <f>IF(R163="snížená",#REF!,0)</f>
        <v>0</v>
      </c>
      <c r="AU163" s="147">
        <f>IF(R163="zákl. přenesená",#REF!,0)</f>
        <v>0</v>
      </c>
      <c r="AV163" s="147">
        <f>IF(R163="sníž. přenesená",#REF!,0)</f>
        <v>0</v>
      </c>
      <c r="AW163" s="147">
        <f>IF(R163="nulová",#REF!,0)</f>
        <v>0</v>
      </c>
      <c r="AX163" s="12" t="s">
        <v>81</v>
      </c>
      <c r="AY163" s="147" t="e">
        <f>ROUND(#REF!*#REF!,2)</f>
        <v>#REF!</v>
      </c>
      <c r="AZ163" s="12" t="s">
        <v>216</v>
      </c>
      <c r="BA163" s="12" t="s">
        <v>342</v>
      </c>
    </row>
    <row r="164" spans="2:51" s="218" customFormat="1" ht="57.6" customHeight="1">
      <c r="B164" s="219"/>
      <c r="C164" s="231">
        <v>46</v>
      </c>
      <c r="D164" s="232"/>
      <c r="E164" s="231" t="s">
        <v>509</v>
      </c>
      <c r="F164" s="448" t="s">
        <v>547</v>
      </c>
      <c r="G164" s="449"/>
      <c r="H164" s="449"/>
      <c r="I164" s="450"/>
      <c r="J164" s="252" t="s">
        <v>513</v>
      </c>
      <c r="K164" s="252">
        <v>1460.5</v>
      </c>
      <c r="L164" s="446"/>
      <c r="M164" s="447"/>
      <c r="N164" s="233">
        <f t="shared" si="0"/>
        <v>0</v>
      </c>
      <c r="O164" s="224"/>
      <c r="Q164" s="225"/>
      <c r="R164" s="226"/>
      <c r="S164" s="226"/>
      <c r="T164" s="227" t="e">
        <f>T165</f>
        <v>#REF!</v>
      </c>
      <c r="U164" s="226"/>
      <c r="V164" s="227" t="e">
        <f>V165</f>
        <v>#REF!</v>
      </c>
      <c r="W164" s="226"/>
      <c r="X164" s="228" t="e">
        <f>X165</f>
        <v>#REF!</v>
      </c>
      <c r="AF164" s="229" t="s">
        <v>81</v>
      </c>
      <c r="AH164" s="230" t="s">
        <v>72</v>
      </c>
      <c r="AI164" s="230" t="s">
        <v>81</v>
      </c>
      <c r="AM164" s="229" t="s">
        <v>137</v>
      </c>
      <c r="AY164" s="138" t="e">
        <f>AY165</f>
        <v>#REF!</v>
      </c>
    </row>
    <row r="165" spans="2:53" s="29" customFormat="1" ht="27" customHeight="1">
      <c r="B165" s="26"/>
      <c r="C165" s="253"/>
      <c r="D165" s="254"/>
      <c r="E165" s="237"/>
      <c r="F165" s="255" t="s">
        <v>548</v>
      </c>
      <c r="G165" s="256"/>
      <c r="H165" s="256"/>
      <c r="I165" s="256"/>
      <c r="J165" s="257"/>
      <c r="K165" s="257"/>
      <c r="L165" s="315"/>
      <c r="M165" s="316"/>
      <c r="N165" s="258">
        <f>SUM(N159:N164)</f>
        <v>0</v>
      </c>
      <c r="O165" s="28"/>
      <c r="Q165" s="144" t="s">
        <v>5</v>
      </c>
      <c r="R165" s="35" t="s">
        <v>38</v>
      </c>
      <c r="S165" s="145">
        <v>2.003</v>
      </c>
      <c r="T165" s="145" t="e">
        <f>S165*#REF!</f>
        <v>#REF!</v>
      </c>
      <c r="U165" s="145">
        <v>0</v>
      </c>
      <c r="V165" s="145" t="e">
        <f>U165*#REF!</f>
        <v>#REF!</v>
      </c>
      <c r="W165" s="145">
        <v>0</v>
      </c>
      <c r="X165" s="146" t="e">
        <f>W165*#REF!</f>
        <v>#REF!</v>
      </c>
      <c r="AF165" s="12" t="s">
        <v>142</v>
      </c>
      <c r="AH165" s="12" t="s">
        <v>138</v>
      </c>
      <c r="AI165" s="12" t="s">
        <v>104</v>
      </c>
      <c r="AM165" s="12" t="s">
        <v>137</v>
      </c>
      <c r="AS165" s="147" t="e">
        <f>IF(R165="základní",#REF!,0)</f>
        <v>#REF!</v>
      </c>
      <c r="AT165" s="147">
        <f>IF(R165="snížená",#REF!,0)</f>
        <v>0</v>
      </c>
      <c r="AU165" s="147">
        <f>IF(R165="zákl. přenesená",#REF!,0)</f>
        <v>0</v>
      </c>
      <c r="AV165" s="147">
        <f>IF(R165="sníž. přenesená",#REF!,0)</f>
        <v>0</v>
      </c>
      <c r="AW165" s="147">
        <f>IF(R165="nulová",#REF!,0)</f>
        <v>0</v>
      </c>
      <c r="AX165" s="12" t="s">
        <v>81</v>
      </c>
      <c r="AY165" s="147" t="e">
        <f>ROUND(#REF!*#REF!,2)</f>
        <v>#REF!</v>
      </c>
      <c r="AZ165" s="12" t="s">
        <v>142</v>
      </c>
      <c r="BA165" s="12" t="s">
        <v>346</v>
      </c>
    </row>
    <row r="166" spans="2:53" s="29" customFormat="1" ht="18" customHeight="1">
      <c r="B166" s="26"/>
      <c r="C166" s="253"/>
      <c r="D166" s="254"/>
      <c r="E166" s="242"/>
      <c r="F166" s="259"/>
      <c r="G166" s="27"/>
      <c r="H166" s="27"/>
      <c r="I166" s="27"/>
      <c r="J166" s="344"/>
      <c r="K166" s="344"/>
      <c r="L166" s="317"/>
      <c r="M166" s="318"/>
      <c r="N166" s="261"/>
      <c r="O166" s="28"/>
      <c r="Q166" s="262"/>
      <c r="R166" s="35"/>
      <c r="S166" s="145"/>
      <c r="T166" s="145"/>
      <c r="U166" s="145"/>
      <c r="V166" s="145"/>
      <c r="W166" s="145"/>
      <c r="X166" s="146"/>
      <c r="AF166" s="12"/>
      <c r="AH166" s="12"/>
      <c r="AI166" s="12"/>
      <c r="AM166" s="12"/>
      <c r="AS166" s="147"/>
      <c r="AT166" s="147"/>
      <c r="AU166" s="147"/>
      <c r="AV166" s="147"/>
      <c r="AW166" s="147"/>
      <c r="AX166" s="12"/>
      <c r="AY166" s="147"/>
      <c r="AZ166" s="12"/>
      <c r="BA166" s="12"/>
    </row>
    <row r="167" spans="1:51" s="218" customFormat="1" ht="27" customHeight="1">
      <c r="A167" s="171"/>
      <c r="B167" s="166"/>
      <c r="C167" s="263"/>
      <c r="D167" s="264" t="s">
        <v>717</v>
      </c>
      <c r="E167" s="221"/>
      <c r="F167" s="265"/>
      <c r="G167" s="345"/>
      <c r="H167" s="346"/>
      <c r="I167" s="346"/>
      <c r="J167" s="267"/>
      <c r="K167" s="267"/>
      <c r="L167" s="319"/>
      <c r="M167" s="319"/>
      <c r="N167" s="268">
        <f>N185</f>
        <v>0</v>
      </c>
      <c r="O167" s="170"/>
      <c r="Q167" s="225"/>
      <c r="R167" s="226"/>
      <c r="S167" s="226"/>
      <c r="T167" s="227" t="e">
        <f>T168</f>
        <v>#REF!</v>
      </c>
      <c r="U167" s="226"/>
      <c r="V167" s="227" t="e">
        <f>V168</f>
        <v>#REF!</v>
      </c>
      <c r="W167" s="226"/>
      <c r="X167" s="228" t="e">
        <f>X168</f>
        <v>#REF!</v>
      </c>
      <c r="AF167" s="229" t="s">
        <v>163</v>
      </c>
      <c r="AH167" s="230" t="s">
        <v>72</v>
      </c>
      <c r="AI167" s="230" t="s">
        <v>73</v>
      </c>
      <c r="AM167" s="229" t="s">
        <v>137</v>
      </c>
      <c r="AY167" s="138" t="e">
        <f>AY168</f>
        <v>#REF!</v>
      </c>
    </row>
    <row r="168" spans="1:51" s="218" customFormat="1" ht="27" customHeight="1">
      <c r="A168" s="153"/>
      <c r="B168" s="148"/>
      <c r="C168" s="231">
        <v>47</v>
      </c>
      <c r="D168" s="232"/>
      <c r="E168" s="231" t="s">
        <v>549</v>
      </c>
      <c r="F168" s="448" t="s">
        <v>550</v>
      </c>
      <c r="G168" s="449"/>
      <c r="H168" s="449"/>
      <c r="I168" s="450"/>
      <c r="J168" s="231" t="s">
        <v>513</v>
      </c>
      <c r="K168" s="231">
        <v>171</v>
      </c>
      <c r="L168" s="446"/>
      <c r="M168" s="447"/>
      <c r="N168" s="233">
        <f t="shared" si="0"/>
        <v>0</v>
      </c>
      <c r="O168" s="152"/>
      <c r="Q168" s="225"/>
      <c r="R168" s="226"/>
      <c r="S168" s="226"/>
      <c r="T168" s="227" t="e">
        <f>SUM(T169:T172)</f>
        <v>#REF!</v>
      </c>
      <c r="U168" s="226"/>
      <c r="V168" s="227" t="e">
        <f>SUM(V169:V172)</f>
        <v>#REF!</v>
      </c>
      <c r="W168" s="226"/>
      <c r="X168" s="228" t="e">
        <f>SUM(X169:X172)</f>
        <v>#REF!</v>
      </c>
      <c r="AF168" s="229" t="s">
        <v>163</v>
      </c>
      <c r="AH168" s="230" t="s">
        <v>72</v>
      </c>
      <c r="AI168" s="230" t="s">
        <v>81</v>
      </c>
      <c r="AM168" s="229" t="s">
        <v>137</v>
      </c>
      <c r="AY168" s="138" t="e">
        <f>SUM(AY169:AY172)</f>
        <v>#REF!</v>
      </c>
    </row>
    <row r="169" spans="1:53" s="29" customFormat="1" ht="27" customHeight="1">
      <c r="A169" s="162"/>
      <c r="B169" s="157"/>
      <c r="C169" s="231">
        <v>48</v>
      </c>
      <c r="D169" s="232"/>
      <c r="E169" s="231" t="s">
        <v>551</v>
      </c>
      <c r="F169" s="448" t="s">
        <v>552</v>
      </c>
      <c r="G169" s="449"/>
      <c r="H169" s="449"/>
      <c r="I169" s="450"/>
      <c r="J169" s="231" t="s">
        <v>546</v>
      </c>
      <c r="K169" s="231">
        <v>39.3</v>
      </c>
      <c r="L169" s="446"/>
      <c r="M169" s="447"/>
      <c r="N169" s="233">
        <f t="shared" si="0"/>
        <v>0</v>
      </c>
      <c r="O169" s="161"/>
      <c r="Q169" s="144" t="s">
        <v>5</v>
      </c>
      <c r="R169" s="35" t="s">
        <v>38</v>
      </c>
      <c r="S169" s="145">
        <v>0</v>
      </c>
      <c r="T169" s="145" t="e">
        <f>S169*#REF!</f>
        <v>#REF!</v>
      </c>
      <c r="U169" s="145">
        <v>0</v>
      </c>
      <c r="V169" s="145" t="e">
        <f>U169*#REF!</f>
        <v>#REF!</v>
      </c>
      <c r="W169" s="145">
        <v>0</v>
      </c>
      <c r="X169" s="146" t="e">
        <f>W169*#REF!</f>
        <v>#REF!</v>
      </c>
      <c r="AF169" s="12" t="s">
        <v>348</v>
      </c>
      <c r="AH169" s="12" t="s">
        <v>138</v>
      </c>
      <c r="AI169" s="12" t="s">
        <v>104</v>
      </c>
      <c r="AM169" s="12" t="s">
        <v>137</v>
      </c>
      <c r="AS169" s="147" t="e">
        <f>IF(R169="základní",#REF!,0)</f>
        <v>#REF!</v>
      </c>
      <c r="AT169" s="147">
        <f>IF(R169="snížená",#REF!,0)</f>
        <v>0</v>
      </c>
      <c r="AU169" s="147">
        <f>IF(R169="zákl. přenesená",#REF!,0)</f>
        <v>0</v>
      </c>
      <c r="AV169" s="147">
        <f>IF(R169="sníž. přenesená",#REF!,0)</f>
        <v>0</v>
      </c>
      <c r="AW169" s="147">
        <f>IF(R169="nulová",#REF!,0)</f>
        <v>0</v>
      </c>
      <c r="AX169" s="12" t="s">
        <v>81</v>
      </c>
      <c r="AY169" s="147" t="e">
        <f>ROUND(#REF!*#REF!,2)</f>
        <v>#REF!</v>
      </c>
      <c r="AZ169" s="12" t="s">
        <v>348</v>
      </c>
      <c r="BA169" s="12" t="s">
        <v>349</v>
      </c>
    </row>
    <row r="170" spans="1:39" s="171" customFormat="1" ht="26.4" customHeight="1">
      <c r="A170" s="29"/>
      <c r="B170" s="336"/>
      <c r="C170" s="231">
        <v>49</v>
      </c>
      <c r="D170" s="232"/>
      <c r="E170" s="231" t="s">
        <v>553</v>
      </c>
      <c r="F170" s="448" t="s">
        <v>554</v>
      </c>
      <c r="G170" s="449"/>
      <c r="H170" s="449"/>
      <c r="I170" s="450"/>
      <c r="J170" s="231" t="s">
        <v>546</v>
      </c>
      <c r="K170" s="231">
        <v>39.3</v>
      </c>
      <c r="L170" s="446"/>
      <c r="M170" s="447"/>
      <c r="N170" s="233">
        <f t="shared" si="0"/>
        <v>0</v>
      </c>
      <c r="O170" s="335"/>
      <c r="Q170" s="172"/>
      <c r="R170" s="167"/>
      <c r="S170" s="167"/>
      <c r="T170" s="167"/>
      <c r="U170" s="167"/>
      <c r="V170" s="167"/>
      <c r="W170" s="167"/>
      <c r="X170" s="173"/>
      <c r="AH170" s="174" t="s">
        <v>145</v>
      </c>
      <c r="AI170" s="174" t="s">
        <v>104</v>
      </c>
      <c r="AJ170" s="171" t="s">
        <v>81</v>
      </c>
      <c r="AK170" s="171" t="s">
        <v>31</v>
      </c>
      <c r="AL170" s="171" t="s">
        <v>73</v>
      </c>
      <c r="AM170" s="174" t="s">
        <v>137</v>
      </c>
    </row>
    <row r="171" spans="1:39" s="153" customFormat="1" ht="18" customHeight="1">
      <c r="A171" s="269"/>
      <c r="B171" s="337"/>
      <c r="C171" s="231">
        <v>50</v>
      </c>
      <c r="D171" s="232"/>
      <c r="E171" s="231" t="s">
        <v>555</v>
      </c>
      <c r="F171" s="448" t="s">
        <v>556</v>
      </c>
      <c r="G171" s="449"/>
      <c r="H171" s="449"/>
      <c r="I171" s="450"/>
      <c r="J171" s="231" t="s">
        <v>513</v>
      </c>
      <c r="K171" s="231">
        <v>171</v>
      </c>
      <c r="L171" s="446"/>
      <c r="M171" s="447"/>
      <c r="N171" s="233">
        <f t="shared" si="0"/>
        <v>0</v>
      </c>
      <c r="O171" s="334"/>
      <c r="Q171" s="154"/>
      <c r="R171" s="149"/>
      <c r="S171" s="149"/>
      <c r="T171" s="149"/>
      <c r="U171" s="149"/>
      <c r="V171" s="149"/>
      <c r="W171" s="149"/>
      <c r="X171" s="155"/>
      <c r="AH171" s="156" t="s">
        <v>145</v>
      </c>
      <c r="AI171" s="156" t="s">
        <v>104</v>
      </c>
      <c r="AJ171" s="153" t="s">
        <v>104</v>
      </c>
      <c r="AK171" s="153" t="s">
        <v>31</v>
      </c>
      <c r="AL171" s="153" t="s">
        <v>73</v>
      </c>
      <c r="AM171" s="156" t="s">
        <v>137</v>
      </c>
    </row>
    <row r="172" spans="1:39" s="162" customFormat="1" ht="18" customHeight="1">
      <c r="A172" s="269"/>
      <c r="B172" s="337"/>
      <c r="C172" s="231">
        <v>51</v>
      </c>
      <c r="D172" s="232"/>
      <c r="E172" s="231" t="s">
        <v>506</v>
      </c>
      <c r="F172" s="448" t="s">
        <v>557</v>
      </c>
      <c r="G172" s="449"/>
      <c r="H172" s="449"/>
      <c r="I172" s="450"/>
      <c r="J172" s="231" t="s">
        <v>513</v>
      </c>
      <c r="K172" s="231">
        <v>171</v>
      </c>
      <c r="L172" s="446"/>
      <c r="M172" s="447"/>
      <c r="N172" s="233">
        <f t="shared" si="0"/>
        <v>0</v>
      </c>
      <c r="O172" s="334"/>
      <c r="Q172" s="270"/>
      <c r="R172" s="271"/>
      <c r="S172" s="271"/>
      <c r="T172" s="271"/>
      <c r="U172" s="271"/>
      <c r="V172" s="271"/>
      <c r="W172" s="271"/>
      <c r="X172" s="272"/>
      <c r="AH172" s="165" t="s">
        <v>145</v>
      </c>
      <c r="AI172" s="165" t="s">
        <v>104</v>
      </c>
      <c r="AJ172" s="162" t="s">
        <v>142</v>
      </c>
      <c r="AK172" s="162" t="s">
        <v>31</v>
      </c>
      <c r="AL172" s="162" t="s">
        <v>81</v>
      </c>
      <c r="AM172" s="165" t="s">
        <v>137</v>
      </c>
    </row>
    <row r="173" spans="1:15" s="29" customFormat="1" ht="18" customHeight="1">
      <c r="A173" s="269"/>
      <c r="B173" s="337"/>
      <c r="C173" s="231">
        <v>52</v>
      </c>
      <c r="D173" s="232"/>
      <c r="E173" s="231" t="s">
        <v>506</v>
      </c>
      <c r="F173" s="448" t="s">
        <v>558</v>
      </c>
      <c r="G173" s="449"/>
      <c r="H173" s="449"/>
      <c r="I173" s="450"/>
      <c r="J173" s="231" t="s">
        <v>513</v>
      </c>
      <c r="K173" s="231">
        <v>171</v>
      </c>
      <c r="L173" s="446"/>
      <c r="M173" s="447"/>
      <c r="N173" s="233">
        <f t="shared" si="0"/>
        <v>0</v>
      </c>
      <c r="O173" s="334"/>
    </row>
    <row r="174" spans="2:15" s="269" customFormat="1" ht="18" customHeight="1">
      <c r="B174" s="337"/>
      <c r="C174" s="231">
        <v>53</v>
      </c>
      <c r="D174" s="232"/>
      <c r="E174" s="231" t="s">
        <v>559</v>
      </c>
      <c r="F174" s="448" t="s">
        <v>560</v>
      </c>
      <c r="G174" s="449"/>
      <c r="H174" s="449"/>
      <c r="I174" s="450"/>
      <c r="J174" s="231" t="s">
        <v>223</v>
      </c>
      <c r="K174" s="231">
        <v>58.8</v>
      </c>
      <c r="L174" s="446"/>
      <c r="M174" s="447"/>
      <c r="N174" s="233">
        <f t="shared" si="0"/>
        <v>0</v>
      </c>
      <c r="O174" s="334"/>
    </row>
    <row r="175" spans="2:15" s="269" customFormat="1" ht="18" customHeight="1">
      <c r="B175" s="337"/>
      <c r="C175" s="231">
        <v>54</v>
      </c>
      <c r="D175" s="232"/>
      <c r="E175" s="231" t="s">
        <v>559</v>
      </c>
      <c r="F175" s="448" t="s">
        <v>561</v>
      </c>
      <c r="G175" s="449"/>
      <c r="H175" s="449"/>
      <c r="I175" s="450"/>
      <c r="J175" s="231" t="s">
        <v>223</v>
      </c>
      <c r="K175" s="231">
        <v>7.2</v>
      </c>
      <c r="L175" s="446"/>
      <c r="M175" s="447"/>
      <c r="N175" s="233">
        <f t="shared" si="0"/>
        <v>0</v>
      </c>
      <c r="O175" s="334"/>
    </row>
    <row r="176" spans="2:15" s="269" customFormat="1" ht="18" customHeight="1">
      <c r="B176" s="337"/>
      <c r="C176" s="231">
        <v>55</v>
      </c>
      <c r="D176" s="232"/>
      <c r="E176" s="231" t="s">
        <v>562</v>
      </c>
      <c r="F176" s="448" t="s">
        <v>563</v>
      </c>
      <c r="G176" s="449"/>
      <c r="H176" s="449"/>
      <c r="I176" s="450"/>
      <c r="J176" s="231" t="s">
        <v>513</v>
      </c>
      <c r="K176" s="231">
        <v>171</v>
      </c>
      <c r="L176" s="446"/>
      <c r="M176" s="447"/>
      <c r="N176" s="233">
        <f t="shared" si="0"/>
        <v>0</v>
      </c>
      <c r="O176" s="334"/>
    </row>
    <row r="177" spans="2:15" s="269" customFormat="1" ht="27.6" customHeight="1">
      <c r="B177" s="337"/>
      <c r="C177" s="231">
        <v>56</v>
      </c>
      <c r="D177" s="232"/>
      <c r="E177" s="231" t="s">
        <v>506</v>
      </c>
      <c r="F177" s="448" t="s">
        <v>564</v>
      </c>
      <c r="G177" s="449"/>
      <c r="H177" s="449"/>
      <c r="I177" s="450"/>
      <c r="J177" s="231" t="s">
        <v>546</v>
      </c>
      <c r="K177" s="231">
        <v>11.9</v>
      </c>
      <c r="L177" s="446"/>
      <c r="M177" s="447"/>
      <c r="N177" s="233">
        <f t="shared" si="0"/>
        <v>0</v>
      </c>
      <c r="O177" s="334"/>
    </row>
    <row r="178" spans="2:15" s="269" customFormat="1" ht="18" customHeight="1">
      <c r="B178" s="337"/>
      <c r="C178" s="231">
        <v>57</v>
      </c>
      <c r="D178" s="232"/>
      <c r="E178" s="231" t="s">
        <v>506</v>
      </c>
      <c r="F178" s="448" t="s">
        <v>565</v>
      </c>
      <c r="G178" s="449"/>
      <c r="H178" s="449"/>
      <c r="I178" s="450"/>
      <c r="J178" s="231" t="s">
        <v>546</v>
      </c>
      <c r="K178" s="231">
        <v>27.4</v>
      </c>
      <c r="L178" s="446"/>
      <c r="M178" s="447"/>
      <c r="N178" s="233">
        <f t="shared" si="0"/>
        <v>0</v>
      </c>
      <c r="O178" s="334"/>
    </row>
    <row r="179" spans="2:15" s="269" customFormat="1" ht="54.6" customHeight="1">
      <c r="B179" s="337"/>
      <c r="C179" s="231">
        <v>58</v>
      </c>
      <c r="D179" s="232"/>
      <c r="E179" s="231" t="s">
        <v>506</v>
      </c>
      <c r="F179" s="448" t="s">
        <v>741</v>
      </c>
      <c r="G179" s="449"/>
      <c r="H179" s="449"/>
      <c r="I179" s="450"/>
      <c r="J179" s="231" t="s">
        <v>566</v>
      </c>
      <c r="K179" s="231">
        <v>4.3</v>
      </c>
      <c r="L179" s="446"/>
      <c r="M179" s="447"/>
      <c r="N179" s="233">
        <f t="shared" si="0"/>
        <v>0</v>
      </c>
      <c r="O179" s="334"/>
    </row>
    <row r="180" spans="2:15" s="269" customFormat="1" ht="18" customHeight="1">
      <c r="B180" s="337"/>
      <c r="C180" s="231">
        <v>59</v>
      </c>
      <c r="D180" s="232"/>
      <c r="E180" s="231" t="s">
        <v>567</v>
      </c>
      <c r="F180" s="448" t="s">
        <v>568</v>
      </c>
      <c r="G180" s="449"/>
      <c r="H180" s="449"/>
      <c r="I180" s="450"/>
      <c r="J180" s="231" t="s">
        <v>513</v>
      </c>
      <c r="K180" s="231">
        <v>171</v>
      </c>
      <c r="L180" s="446"/>
      <c r="M180" s="447"/>
      <c r="N180" s="233">
        <f t="shared" si="0"/>
        <v>0</v>
      </c>
      <c r="O180" s="334"/>
    </row>
    <row r="181" spans="2:15" s="269" customFormat="1" ht="18" customHeight="1">
      <c r="B181" s="337"/>
      <c r="C181" s="231">
        <v>60</v>
      </c>
      <c r="D181" s="232"/>
      <c r="E181" s="231" t="s">
        <v>569</v>
      </c>
      <c r="F181" s="448" t="s">
        <v>718</v>
      </c>
      <c r="G181" s="449"/>
      <c r="H181" s="449"/>
      <c r="I181" s="450"/>
      <c r="J181" s="231" t="s">
        <v>546</v>
      </c>
      <c r="K181" s="231">
        <v>3.42</v>
      </c>
      <c r="L181" s="446"/>
      <c r="M181" s="447"/>
      <c r="N181" s="233">
        <f aca="true" t="shared" si="1" ref="N181:N184">ROUND(L181*K181,2)</f>
        <v>0</v>
      </c>
      <c r="O181" s="334"/>
    </row>
    <row r="182" spans="2:15" s="269" customFormat="1" ht="18" customHeight="1">
      <c r="B182" s="337"/>
      <c r="C182" s="231">
        <v>61</v>
      </c>
      <c r="D182" s="232"/>
      <c r="E182" s="231" t="s">
        <v>570</v>
      </c>
      <c r="F182" s="448" t="s">
        <v>571</v>
      </c>
      <c r="G182" s="449"/>
      <c r="H182" s="449"/>
      <c r="I182" s="450"/>
      <c r="J182" s="231" t="s">
        <v>546</v>
      </c>
      <c r="K182" s="231">
        <v>3.42</v>
      </c>
      <c r="L182" s="446"/>
      <c r="M182" s="447"/>
      <c r="N182" s="233">
        <f t="shared" si="1"/>
        <v>0</v>
      </c>
      <c r="O182" s="334"/>
    </row>
    <row r="183" spans="2:15" s="269" customFormat="1" ht="27.6" customHeight="1">
      <c r="B183" s="337"/>
      <c r="C183" s="231">
        <v>62</v>
      </c>
      <c r="D183" s="232"/>
      <c r="E183" s="231" t="s">
        <v>559</v>
      </c>
      <c r="F183" s="448" t="s">
        <v>572</v>
      </c>
      <c r="G183" s="449"/>
      <c r="H183" s="449"/>
      <c r="I183" s="450"/>
      <c r="J183" s="231" t="s">
        <v>223</v>
      </c>
      <c r="K183" s="231">
        <v>39.4</v>
      </c>
      <c r="L183" s="446"/>
      <c r="M183" s="447"/>
      <c r="N183" s="233">
        <f t="shared" si="1"/>
        <v>0</v>
      </c>
      <c r="O183" s="334"/>
    </row>
    <row r="184" spans="2:15" s="269" customFormat="1" ht="26.4" customHeight="1">
      <c r="B184" s="337"/>
      <c r="C184" s="231">
        <v>63</v>
      </c>
      <c r="D184" s="232"/>
      <c r="E184" s="231" t="s">
        <v>506</v>
      </c>
      <c r="F184" s="448" t="s">
        <v>573</v>
      </c>
      <c r="G184" s="449"/>
      <c r="H184" s="449"/>
      <c r="I184" s="450"/>
      <c r="J184" s="231" t="s">
        <v>546</v>
      </c>
      <c r="K184" s="231">
        <v>27.4</v>
      </c>
      <c r="L184" s="446"/>
      <c r="M184" s="447"/>
      <c r="N184" s="233">
        <f t="shared" si="1"/>
        <v>0</v>
      </c>
      <c r="O184" s="334"/>
    </row>
    <row r="185" spans="2:15" s="269" customFormat="1" ht="27" customHeight="1">
      <c r="B185" s="337"/>
      <c r="C185" s="273"/>
      <c r="D185" s="274"/>
      <c r="E185" s="275"/>
      <c r="F185" s="276" t="s">
        <v>574</v>
      </c>
      <c r="G185" s="277"/>
      <c r="H185" s="277"/>
      <c r="I185" s="277"/>
      <c r="J185" s="278"/>
      <c r="K185" s="278"/>
      <c r="L185" s="320"/>
      <c r="M185" s="321"/>
      <c r="N185" s="258">
        <f>SUM(N168:N184)</f>
        <v>0</v>
      </c>
      <c r="O185" s="334"/>
    </row>
    <row r="186" spans="2:15" s="269" customFormat="1" ht="18" customHeight="1">
      <c r="B186" s="337"/>
      <c r="C186" s="350"/>
      <c r="D186" s="351"/>
      <c r="E186" s="282"/>
      <c r="F186" s="352"/>
      <c r="G186" s="353"/>
      <c r="H186" s="353"/>
      <c r="I186" s="353"/>
      <c r="J186" s="354"/>
      <c r="K186" s="354"/>
      <c r="L186" s="355"/>
      <c r="M186" s="356"/>
      <c r="N186" s="357"/>
      <c r="O186" s="334"/>
    </row>
    <row r="187" spans="3:14" s="361" customFormat="1" ht="27" customHeight="1">
      <c r="C187" s="362"/>
      <c r="D187" s="363" t="s">
        <v>720</v>
      </c>
      <c r="E187" s="363"/>
      <c r="F187" s="364"/>
      <c r="G187" s="365"/>
      <c r="H187" s="365"/>
      <c r="I187" s="365"/>
      <c r="J187" s="366"/>
      <c r="K187" s="366"/>
      <c r="L187" s="367"/>
      <c r="M187" s="367"/>
      <c r="N187" s="349">
        <f>N253</f>
        <v>0</v>
      </c>
    </row>
    <row r="188" spans="2:15" s="269" customFormat="1" ht="26.4" customHeight="1">
      <c r="B188" s="337"/>
      <c r="C188" s="358">
        <v>64</v>
      </c>
      <c r="D188" s="359"/>
      <c r="E188" s="358" t="s">
        <v>506</v>
      </c>
      <c r="F188" s="451" t="s">
        <v>719</v>
      </c>
      <c r="G188" s="452"/>
      <c r="H188" s="452"/>
      <c r="I188" s="453"/>
      <c r="J188" s="358" t="s">
        <v>508</v>
      </c>
      <c r="K188" s="358">
        <v>8</v>
      </c>
      <c r="L188" s="462"/>
      <c r="M188" s="463"/>
      <c r="N188" s="360">
        <f aca="true" t="shared" si="2" ref="N188:N244">ROUND(L188*K188,2)</f>
        <v>0</v>
      </c>
      <c r="O188" s="334"/>
    </row>
    <row r="189" spans="2:15" s="269" customFormat="1" ht="26.4" customHeight="1">
      <c r="B189" s="337"/>
      <c r="C189" s="231">
        <v>65</v>
      </c>
      <c r="D189" s="232"/>
      <c r="E189" s="231" t="s">
        <v>575</v>
      </c>
      <c r="F189" s="448" t="s">
        <v>576</v>
      </c>
      <c r="G189" s="449"/>
      <c r="H189" s="449"/>
      <c r="I189" s="450"/>
      <c r="J189" s="231" t="s">
        <v>508</v>
      </c>
      <c r="K189" s="231">
        <v>8</v>
      </c>
      <c r="L189" s="446"/>
      <c r="M189" s="447"/>
      <c r="N189" s="233">
        <f t="shared" si="2"/>
        <v>0</v>
      </c>
      <c r="O189" s="334"/>
    </row>
    <row r="190" spans="2:15" s="269" customFormat="1" ht="26.4" customHeight="1">
      <c r="B190" s="337"/>
      <c r="C190" s="231">
        <v>66</v>
      </c>
      <c r="D190" s="232"/>
      <c r="E190" s="231" t="s">
        <v>577</v>
      </c>
      <c r="F190" s="448" t="s">
        <v>578</v>
      </c>
      <c r="G190" s="449"/>
      <c r="H190" s="449"/>
      <c r="I190" s="450"/>
      <c r="J190" s="231" t="s">
        <v>508</v>
      </c>
      <c r="K190" s="231">
        <v>8</v>
      </c>
      <c r="L190" s="446"/>
      <c r="M190" s="447"/>
      <c r="N190" s="233">
        <f t="shared" si="2"/>
        <v>0</v>
      </c>
      <c r="O190" s="334"/>
    </row>
    <row r="191" spans="2:15" s="269" customFormat="1" ht="26.4" customHeight="1">
      <c r="B191" s="337"/>
      <c r="C191" s="231">
        <v>67</v>
      </c>
      <c r="D191" s="232"/>
      <c r="E191" s="231" t="s">
        <v>506</v>
      </c>
      <c r="F191" s="448" t="s">
        <v>579</v>
      </c>
      <c r="G191" s="449"/>
      <c r="H191" s="449"/>
      <c r="I191" s="450"/>
      <c r="J191" s="231" t="s">
        <v>508</v>
      </c>
      <c r="K191" s="231">
        <v>8</v>
      </c>
      <c r="L191" s="446"/>
      <c r="M191" s="447"/>
      <c r="N191" s="233">
        <f t="shared" si="2"/>
        <v>0</v>
      </c>
      <c r="O191" s="334"/>
    </row>
    <row r="192" spans="2:15" s="269" customFormat="1" ht="26.4" customHeight="1">
      <c r="B192" s="337"/>
      <c r="C192" s="231">
        <v>68</v>
      </c>
      <c r="D192" s="232"/>
      <c r="E192" s="231" t="s">
        <v>580</v>
      </c>
      <c r="F192" s="448" t="s">
        <v>581</v>
      </c>
      <c r="G192" s="449"/>
      <c r="H192" s="449"/>
      <c r="I192" s="450"/>
      <c r="J192" s="231" t="s">
        <v>508</v>
      </c>
      <c r="K192" s="231">
        <v>8</v>
      </c>
      <c r="L192" s="446"/>
      <c r="M192" s="447"/>
      <c r="N192" s="233">
        <f t="shared" si="2"/>
        <v>0</v>
      </c>
      <c r="O192" s="334"/>
    </row>
    <row r="193" spans="2:15" s="269" customFormat="1" ht="26.4" customHeight="1">
      <c r="B193" s="337"/>
      <c r="C193" s="231">
        <v>69</v>
      </c>
      <c r="D193" s="232"/>
      <c r="E193" s="231" t="s">
        <v>582</v>
      </c>
      <c r="F193" s="448" t="s">
        <v>583</v>
      </c>
      <c r="G193" s="449"/>
      <c r="H193" s="449"/>
      <c r="I193" s="450"/>
      <c r="J193" s="231" t="s">
        <v>513</v>
      </c>
      <c r="K193" s="231">
        <v>8</v>
      </c>
      <c r="L193" s="446"/>
      <c r="M193" s="447"/>
      <c r="N193" s="233">
        <f t="shared" si="2"/>
        <v>0</v>
      </c>
      <c r="O193" s="334"/>
    </row>
    <row r="194" spans="2:15" s="269" customFormat="1" ht="26.4" customHeight="1">
      <c r="B194" s="337"/>
      <c r="C194" s="231">
        <v>70</v>
      </c>
      <c r="D194" s="232"/>
      <c r="E194" s="231" t="s">
        <v>506</v>
      </c>
      <c r="F194" s="448" t="s">
        <v>584</v>
      </c>
      <c r="G194" s="449"/>
      <c r="H194" s="449"/>
      <c r="I194" s="450"/>
      <c r="J194" s="231" t="s">
        <v>508</v>
      </c>
      <c r="K194" s="231">
        <v>8</v>
      </c>
      <c r="L194" s="446"/>
      <c r="M194" s="447"/>
      <c r="N194" s="233">
        <f t="shared" si="2"/>
        <v>0</v>
      </c>
      <c r="O194" s="334"/>
    </row>
    <row r="195" spans="2:15" s="269" customFormat="1" ht="26.4" customHeight="1">
      <c r="B195" s="337"/>
      <c r="C195" s="231">
        <v>71</v>
      </c>
      <c r="D195" s="232"/>
      <c r="E195" s="231" t="s">
        <v>506</v>
      </c>
      <c r="F195" s="448" t="s">
        <v>585</v>
      </c>
      <c r="G195" s="449"/>
      <c r="H195" s="449"/>
      <c r="I195" s="450"/>
      <c r="J195" s="231" t="s">
        <v>508</v>
      </c>
      <c r="K195" s="231">
        <v>8</v>
      </c>
      <c r="L195" s="446"/>
      <c r="M195" s="447"/>
      <c r="N195" s="233">
        <f t="shared" si="2"/>
        <v>0</v>
      </c>
      <c r="O195" s="334"/>
    </row>
    <row r="196" spans="2:15" s="269" customFormat="1" ht="26.4" customHeight="1">
      <c r="B196" s="337"/>
      <c r="C196" s="231">
        <v>72</v>
      </c>
      <c r="D196" s="232"/>
      <c r="E196" s="231" t="s">
        <v>506</v>
      </c>
      <c r="F196" s="448" t="s">
        <v>586</v>
      </c>
      <c r="G196" s="449"/>
      <c r="H196" s="449"/>
      <c r="I196" s="450"/>
      <c r="J196" s="231" t="s">
        <v>508</v>
      </c>
      <c r="K196" s="231">
        <v>8</v>
      </c>
      <c r="L196" s="446"/>
      <c r="M196" s="447"/>
      <c r="N196" s="233">
        <f t="shared" si="2"/>
        <v>0</v>
      </c>
      <c r="O196" s="334"/>
    </row>
    <row r="197" spans="2:15" s="269" customFormat="1" ht="26.4" customHeight="1">
      <c r="B197" s="337"/>
      <c r="C197" s="231">
        <v>73</v>
      </c>
      <c r="D197" s="232"/>
      <c r="E197" s="231" t="s">
        <v>506</v>
      </c>
      <c r="F197" s="448" t="s">
        <v>587</v>
      </c>
      <c r="G197" s="449"/>
      <c r="H197" s="449"/>
      <c r="I197" s="450"/>
      <c r="J197" s="231" t="s">
        <v>513</v>
      </c>
      <c r="K197" s="231">
        <v>4</v>
      </c>
      <c r="L197" s="446"/>
      <c r="M197" s="447"/>
      <c r="N197" s="233">
        <f t="shared" si="2"/>
        <v>0</v>
      </c>
      <c r="O197" s="334"/>
    </row>
    <row r="198" spans="2:15" s="269" customFormat="1" ht="26.4" customHeight="1">
      <c r="B198" s="337"/>
      <c r="C198" s="231">
        <v>74</v>
      </c>
      <c r="D198" s="232"/>
      <c r="E198" s="231" t="s">
        <v>506</v>
      </c>
      <c r="F198" s="448" t="s">
        <v>732</v>
      </c>
      <c r="G198" s="449"/>
      <c r="H198" s="449"/>
      <c r="I198" s="450"/>
      <c r="J198" s="231" t="s">
        <v>508</v>
      </c>
      <c r="K198" s="231">
        <f>K188*4</f>
        <v>32</v>
      </c>
      <c r="L198" s="446"/>
      <c r="M198" s="447"/>
      <c r="N198" s="233">
        <f t="shared" si="2"/>
        <v>0</v>
      </c>
      <c r="O198" s="334"/>
    </row>
    <row r="199" spans="2:15" s="269" customFormat="1" ht="18" customHeight="1">
      <c r="B199" s="337"/>
      <c r="C199" s="231"/>
      <c r="D199" s="232"/>
      <c r="E199" s="231"/>
      <c r="F199" s="297" t="s">
        <v>725</v>
      </c>
      <c r="G199" s="295"/>
      <c r="H199" s="295"/>
      <c r="I199" s="295"/>
      <c r="J199" s="295"/>
      <c r="K199" s="295"/>
      <c r="L199" s="322"/>
      <c r="M199" s="322"/>
      <c r="N199" s="296"/>
      <c r="O199" s="334"/>
    </row>
    <row r="200" spans="2:15" s="269" customFormat="1" ht="26.4" customHeight="1">
      <c r="B200" s="337"/>
      <c r="C200" s="231">
        <v>75</v>
      </c>
      <c r="D200" s="232"/>
      <c r="E200" s="231" t="s">
        <v>506</v>
      </c>
      <c r="F200" s="448" t="s">
        <v>719</v>
      </c>
      <c r="G200" s="449"/>
      <c r="H200" s="449"/>
      <c r="I200" s="450"/>
      <c r="J200" s="231" t="s">
        <v>508</v>
      </c>
      <c r="K200" s="231">
        <v>4</v>
      </c>
      <c r="L200" s="446"/>
      <c r="M200" s="447"/>
      <c r="N200" s="233">
        <f t="shared" si="2"/>
        <v>0</v>
      </c>
      <c r="O200" s="334"/>
    </row>
    <row r="201" spans="2:15" s="269" customFormat="1" ht="26.4" customHeight="1">
      <c r="B201" s="337"/>
      <c r="C201" s="231">
        <v>76</v>
      </c>
      <c r="D201" s="232"/>
      <c r="E201" s="231" t="s">
        <v>575</v>
      </c>
      <c r="F201" s="448" t="s">
        <v>588</v>
      </c>
      <c r="G201" s="449"/>
      <c r="H201" s="449"/>
      <c r="I201" s="450"/>
      <c r="J201" s="231" t="s">
        <v>508</v>
      </c>
      <c r="K201" s="231">
        <v>4</v>
      </c>
      <c r="L201" s="446"/>
      <c r="M201" s="447"/>
      <c r="N201" s="233">
        <f t="shared" si="2"/>
        <v>0</v>
      </c>
      <c r="O201" s="334"/>
    </row>
    <row r="202" spans="2:15" s="269" customFormat="1" ht="26.4" customHeight="1">
      <c r="B202" s="337"/>
      <c r="C202" s="231">
        <v>77</v>
      </c>
      <c r="D202" s="232"/>
      <c r="E202" s="231" t="s">
        <v>577</v>
      </c>
      <c r="F202" s="448" t="s">
        <v>578</v>
      </c>
      <c r="G202" s="449"/>
      <c r="H202" s="449"/>
      <c r="I202" s="450"/>
      <c r="J202" s="231" t="s">
        <v>508</v>
      </c>
      <c r="K202" s="231">
        <v>4</v>
      </c>
      <c r="L202" s="446"/>
      <c r="M202" s="447"/>
      <c r="N202" s="233">
        <f t="shared" si="2"/>
        <v>0</v>
      </c>
      <c r="O202" s="334"/>
    </row>
    <row r="203" spans="2:15" s="269" customFormat="1" ht="26.4" customHeight="1">
      <c r="B203" s="337"/>
      <c r="C203" s="231">
        <v>78</v>
      </c>
      <c r="D203" s="232"/>
      <c r="E203" s="231" t="s">
        <v>506</v>
      </c>
      <c r="F203" s="448" t="s">
        <v>579</v>
      </c>
      <c r="G203" s="449"/>
      <c r="H203" s="449"/>
      <c r="I203" s="450"/>
      <c r="J203" s="231" t="s">
        <v>508</v>
      </c>
      <c r="K203" s="231">
        <v>4</v>
      </c>
      <c r="L203" s="446"/>
      <c r="M203" s="447"/>
      <c r="N203" s="233">
        <f t="shared" si="2"/>
        <v>0</v>
      </c>
      <c r="O203" s="334"/>
    </row>
    <row r="204" spans="2:15" s="269" customFormat="1" ht="26.4" customHeight="1">
      <c r="B204" s="337"/>
      <c r="C204" s="231">
        <v>79</v>
      </c>
      <c r="D204" s="232"/>
      <c r="E204" s="231" t="s">
        <v>580</v>
      </c>
      <c r="F204" s="448" t="s">
        <v>581</v>
      </c>
      <c r="G204" s="449"/>
      <c r="H204" s="449"/>
      <c r="I204" s="450"/>
      <c r="J204" s="231" t="s">
        <v>508</v>
      </c>
      <c r="K204" s="231">
        <v>4</v>
      </c>
      <c r="L204" s="446"/>
      <c r="M204" s="447"/>
      <c r="N204" s="233">
        <f t="shared" si="2"/>
        <v>0</v>
      </c>
      <c r="O204" s="334"/>
    </row>
    <row r="205" spans="2:15" s="269" customFormat="1" ht="26.4" customHeight="1">
      <c r="B205" s="337"/>
      <c r="C205" s="231">
        <v>80</v>
      </c>
      <c r="D205" s="232"/>
      <c r="E205" s="231" t="s">
        <v>582</v>
      </c>
      <c r="F205" s="448" t="s">
        <v>583</v>
      </c>
      <c r="G205" s="449"/>
      <c r="H205" s="449"/>
      <c r="I205" s="450"/>
      <c r="J205" s="231" t="s">
        <v>513</v>
      </c>
      <c r="K205" s="231">
        <v>4</v>
      </c>
      <c r="L205" s="446"/>
      <c r="M205" s="447"/>
      <c r="N205" s="233">
        <f t="shared" si="2"/>
        <v>0</v>
      </c>
      <c r="O205" s="334"/>
    </row>
    <row r="206" spans="2:15" s="269" customFormat="1" ht="26.4" customHeight="1">
      <c r="B206" s="337"/>
      <c r="C206" s="231">
        <v>81</v>
      </c>
      <c r="D206" s="232"/>
      <c r="E206" s="231" t="s">
        <v>506</v>
      </c>
      <c r="F206" s="448" t="s">
        <v>584</v>
      </c>
      <c r="G206" s="449"/>
      <c r="H206" s="449"/>
      <c r="I206" s="450"/>
      <c r="J206" s="231" t="s">
        <v>508</v>
      </c>
      <c r="K206" s="231">
        <v>4</v>
      </c>
      <c r="L206" s="446"/>
      <c r="M206" s="447"/>
      <c r="N206" s="233">
        <f t="shared" si="2"/>
        <v>0</v>
      </c>
      <c r="O206" s="334"/>
    </row>
    <row r="207" spans="2:15" s="269" customFormat="1" ht="26.4" customHeight="1">
      <c r="B207" s="337"/>
      <c r="C207" s="231">
        <v>82</v>
      </c>
      <c r="D207" s="232"/>
      <c r="E207" s="231" t="s">
        <v>506</v>
      </c>
      <c r="F207" s="448" t="s">
        <v>585</v>
      </c>
      <c r="G207" s="449"/>
      <c r="H207" s="449"/>
      <c r="I207" s="450"/>
      <c r="J207" s="231" t="s">
        <v>508</v>
      </c>
      <c r="K207" s="231">
        <v>4</v>
      </c>
      <c r="L207" s="446"/>
      <c r="M207" s="447"/>
      <c r="N207" s="233">
        <f t="shared" si="2"/>
        <v>0</v>
      </c>
      <c r="O207" s="334"/>
    </row>
    <row r="208" spans="2:15" s="269" customFormat="1" ht="26.4" customHeight="1">
      <c r="B208" s="337"/>
      <c r="C208" s="231">
        <v>83</v>
      </c>
      <c r="D208" s="232"/>
      <c r="E208" s="231" t="s">
        <v>506</v>
      </c>
      <c r="F208" s="448" t="s">
        <v>586</v>
      </c>
      <c r="G208" s="449"/>
      <c r="H208" s="449"/>
      <c r="I208" s="450"/>
      <c r="J208" s="231" t="s">
        <v>508</v>
      </c>
      <c r="K208" s="231">
        <v>4</v>
      </c>
      <c r="L208" s="446"/>
      <c r="M208" s="447"/>
      <c r="N208" s="233">
        <f t="shared" si="2"/>
        <v>0</v>
      </c>
      <c r="O208" s="334"/>
    </row>
    <row r="209" spans="2:15" s="269" customFormat="1" ht="26.4" customHeight="1">
      <c r="B209" s="337"/>
      <c r="C209" s="231">
        <v>84</v>
      </c>
      <c r="D209" s="232"/>
      <c r="E209" s="231" t="s">
        <v>506</v>
      </c>
      <c r="F209" s="448" t="s">
        <v>587</v>
      </c>
      <c r="G209" s="449"/>
      <c r="H209" s="449"/>
      <c r="I209" s="450"/>
      <c r="J209" s="231" t="s">
        <v>513</v>
      </c>
      <c r="K209" s="231">
        <v>2</v>
      </c>
      <c r="L209" s="446"/>
      <c r="M209" s="447"/>
      <c r="N209" s="233">
        <f t="shared" si="2"/>
        <v>0</v>
      </c>
      <c r="O209" s="334"/>
    </row>
    <row r="210" spans="2:15" s="269" customFormat="1" ht="26.4" customHeight="1">
      <c r="B210" s="337"/>
      <c r="C210" s="231">
        <v>85</v>
      </c>
      <c r="D210" s="232"/>
      <c r="E210" s="231" t="s">
        <v>506</v>
      </c>
      <c r="F210" s="448" t="s">
        <v>732</v>
      </c>
      <c r="G210" s="449"/>
      <c r="H210" s="449"/>
      <c r="I210" s="450"/>
      <c r="J210" s="231" t="s">
        <v>508</v>
      </c>
      <c r="K210" s="231">
        <f>K200*4</f>
        <v>16</v>
      </c>
      <c r="L210" s="446"/>
      <c r="M210" s="447"/>
      <c r="N210" s="233">
        <f t="shared" si="2"/>
        <v>0</v>
      </c>
      <c r="O210" s="334"/>
    </row>
    <row r="211" spans="2:15" s="269" customFormat="1" ht="18" customHeight="1">
      <c r="B211" s="337"/>
      <c r="C211" s="231"/>
      <c r="D211" s="232"/>
      <c r="E211" s="231"/>
      <c r="F211" s="297" t="s">
        <v>724</v>
      </c>
      <c r="G211" s="298"/>
      <c r="H211" s="298"/>
      <c r="I211" s="298"/>
      <c r="J211" s="298"/>
      <c r="K211" s="298"/>
      <c r="L211" s="323"/>
      <c r="M211" s="323"/>
      <c r="N211" s="299"/>
      <c r="O211" s="334"/>
    </row>
    <row r="212" spans="2:15" s="269" customFormat="1" ht="27" customHeight="1">
      <c r="B212" s="337"/>
      <c r="C212" s="231">
        <v>86</v>
      </c>
      <c r="D212" s="232"/>
      <c r="E212" s="231" t="s">
        <v>589</v>
      </c>
      <c r="F212" s="448" t="s">
        <v>590</v>
      </c>
      <c r="G212" s="449"/>
      <c r="H212" s="449"/>
      <c r="I212" s="450"/>
      <c r="J212" s="231" t="s">
        <v>508</v>
      </c>
      <c r="K212" s="231">
        <v>19</v>
      </c>
      <c r="L212" s="446"/>
      <c r="M212" s="447"/>
      <c r="N212" s="233">
        <f t="shared" si="2"/>
        <v>0</v>
      </c>
      <c r="O212" s="334"/>
    </row>
    <row r="213" spans="2:15" s="269" customFormat="1" ht="27" customHeight="1">
      <c r="B213" s="337"/>
      <c r="C213" s="231">
        <v>87</v>
      </c>
      <c r="D213" s="232"/>
      <c r="E213" s="231" t="s">
        <v>591</v>
      </c>
      <c r="F213" s="448" t="s">
        <v>592</v>
      </c>
      <c r="G213" s="449"/>
      <c r="H213" s="449"/>
      <c r="I213" s="450"/>
      <c r="J213" s="231" t="s">
        <v>508</v>
      </c>
      <c r="K213" s="231">
        <v>19</v>
      </c>
      <c r="L213" s="446"/>
      <c r="M213" s="447"/>
      <c r="N213" s="233">
        <f t="shared" si="2"/>
        <v>0</v>
      </c>
      <c r="O213" s="334"/>
    </row>
    <row r="214" spans="2:15" s="269" customFormat="1" ht="27" customHeight="1">
      <c r="B214" s="337"/>
      <c r="C214" s="231">
        <v>88</v>
      </c>
      <c r="D214" s="232"/>
      <c r="E214" s="231" t="s">
        <v>593</v>
      </c>
      <c r="F214" s="448" t="s">
        <v>594</v>
      </c>
      <c r="G214" s="449"/>
      <c r="H214" s="449"/>
      <c r="I214" s="450"/>
      <c r="J214" s="231" t="s">
        <v>508</v>
      </c>
      <c r="K214" s="231">
        <v>19</v>
      </c>
      <c r="L214" s="446"/>
      <c r="M214" s="447"/>
      <c r="N214" s="233">
        <f t="shared" si="2"/>
        <v>0</v>
      </c>
      <c r="O214" s="334"/>
    </row>
    <row r="215" spans="2:15" s="269" customFormat="1" ht="18" customHeight="1">
      <c r="B215" s="337"/>
      <c r="C215" s="231">
        <v>89</v>
      </c>
      <c r="D215" s="232"/>
      <c r="E215" s="231" t="s">
        <v>506</v>
      </c>
      <c r="F215" s="448" t="s">
        <v>579</v>
      </c>
      <c r="G215" s="449"/>
      <c r="H215" s="449"/>
      <c r="I215" s="450"/>
      <c r="J215" s="231" t="s">
        <v>508</v>
      </c>
      <c r="K215" s="231">
        <v>19</v>
      </c>
      <c r="L215" s="446"/>
      <c r="M215" s="447"/>
      <c r="N215" s="233">
        <f t="shared" si="2"/>
        <v>0</v>
      </c>
      <c r="O215" s="334"/>
    </row>
    <row r="216" spans="2:15" s="269" customFormat="1" ht="18" customHeight="1">
      <c r="B216" s="337"/>
      <c r="C216" s="231">
        <v>90</v>
      </c>
      <c r="D216" s="232"/>
      <c r="E216" s="231" t="s">
        <v>595</v>
      </c>
      <c r="F216" s="448" t="s">
        <v>596</v>
      </c>
      <c r="G216" s="449"/>
      <c r="H216" s="449"/>
      <c r="I216" s="450"/>
      <c r="J216" s="231" t="s">
        <v>508</v>
      </c>
      <c r="K216" s="231">
        <v>19</v>
      </c>
      <c r="L216" s="446"/>
      <c r="M216" s="447"/>
      <c r="N216" s="233">
        <f t="shared" si="2"/>
        <v>0</v>
      </c>
      <c r="O216" s="334"/>
    </row>
    <row r="217" spans="2:15" s="269" customFormat="1" ht="27" customHeight="1">
      <c r="B217" s="337"/>
      <c r="C217" s="231">
        <v>91</v>
      </c>
      <c r="D217" s="232"/>
      <c r="E217" s="231" t="s">
        <v>597</v>
      </c>
      <c r="F217" s="448" t="s">
        <v>598</v>
      </c>
      <c r="G217" s="449"/>
      <c r="H217" s="449"/>
      <c r="I217" s="450"/>
      <c r="J217" s="231" t="s">
        <v>508</v>
      </c>
      <c r="K217" s="231">
        <v>19</v>
      </c>
      <c r="L217" s="446"/>
      <c r="M217" s="447"/>
      <c r="N217" s="233">
        <f t="shared" si="2"/>
        <v>0</v>
      </c>
      <c r="O217" s="334"/>
    </row>
    <row r="218" spans="2:15" s="269" customFormat="1" ht="26.4" customHeight="1">
      <c r="B218" s="337"/>
      <c r="C218" s="231">
        <v>92</v>
      </c>
      <c r="D218" s="232"/>
      <c r="E218" s="231" t="s">
        <v>506</v>
      </c>
      <c r="F218" s="448" t="s">
        <v>584</v>
      </c>
      <c r="G218" s="449"/>
      <c r="H218" s="449"/>
      <c r="I218" s="450"/>
      <c r="J218" s="231" t="s">
        <v>508</v>
      </c>
      <c r="K218" s="231">
        <f>K212*3</f>
        <v>57</v>
      </c>
      <c r="L218" s="446"/>
      <c r="M218" s="447"/>
      <c r="N218" s="233">
        <f t="shared" si="2"/>
        <v>0</v>
      </c>
      <c r="O218" s="334"/>
    </row>
    <row r="219" spans="2:15" s="269" customFormat="1" ht="18" customHeight="1">
      <c r="B219" s="337"/>
      <c r="C219" s="231">
        <v>93</v>
      </c>
      <c r="D219" s="232"/>
      <c r="E219" s="231" t="s">
        <v>506</v>
      </c>
      <c r="F219" s="448" t="s">
        <v>599</v>
      </c>
      <c r="G219" s="449"/>
      <c r="H219" s="449"/>
      <c r="I219" s="450"/>
      <c r="J219" s="231" t="s">
        <v>508</v>
      </c>
      <c r="K219" s="231">
        <f>K212*3</f>
        <v>57</v>
      </c>
      <c r="L219" s="446"/>
      <c r="M219" s="447"/>
      <c r="N219" s="233">
        <f t="shared" si="2"/>
        <v>0</v>
      </c>
      <c r="O219" s="334"/>
    </row>
    <row r="220" spans="2:15" s="269" customFormat="1" ht="26.4" customHeight="1">
      <c r="B220" s="337"/>
      <c r="C220" s="231">
        <v>94</v>
      </c>
      <c r="D220" s="232"/>
      <c r="E220" s="231" t="s">
        <v>506</v>
      </c>
      <c r="F220" s="448" t="s">
        <v>586</v>
      </c>
      <c r="G220" s="449"/>
      <c r="H220" s="449"/>
      <c r="I220" s="450"/>
      <c r="J220" s="231" t="s">
        <v>508</v>
      </c>
      <c r="K220" s="231">
        <v>19</v>
      </c>
      <c r="L220" s="446"/>
      <c r="M220" s="447"/>
      <c r="N220" s="233">
        <f t="shared" si="2"/>
        <v>0</v>
      </c>
      <c r="O220" s="334"/>
    </row>
    <row r="221" spans="2:15" s="269" customFormat="1" ht="18" customHeight="1">
      <c r="B221" s="337"/>
      <c r="C221" s="231">
        <v>95</v>
      </c>
      <c r="D221" s="232"/>
      <c r="E221" s="231" t="s">
        <v>506</v>
      </c>
      <c r="F221" s="448" t="s">
        <v>585</v>
      </c>
      <c r="G221" s="449"/>
      <c r="H221" s="449"/>
      <c r="I221" s="450"/>
      <c r="J221" s="231" t="s">
        <v>508</v>
      </c>
      <c r="K221" s="231">
        <v>19</v>
      </c>
      <c r="L221" s="446"/>
      <c r="M221" s="447"/>
      <c r="N221" s="233">
        <f t="shared" si="2"/>
        <v>0</v>
      </c>
      <c r="O221" s="334"/>
    </row>
    <row r="222" spans="2:15" s="269" customFormat="1" ht="26.4" customHeight="1">
      <c r="B222" s="337"/>
      <c r="C222" s="231">
        <v>96</v>
      </c>
      <c r="D222" s="232"/>
      <c r="E222" s="231" t="s">
        <v>506</v>
      </c>
      <c r="F222" s="448" t="s">
        <v>600</v>
      </c>
      <c r="G222" s="449"/>
      <c r="H222" s="449"/>
      <c r="I222" s="450"/>
      <c r="J222" s="231" t="s">
        <v>546</v>
      </c>
      <c r="K222" s="231">
        <v>9.5</v>
      </c>
      <c r="L222" s="446"/>
      <c r="M222" s="447"/>
      <c r="N222" s="233">
        <f t="shared" si="2"/>
        <v>0</v>
      </c>
      <c r="O222" s="334"/>
    </row>
    <row r="223" spans="2:15" s="269" customFormat="1" ht="18" customHeight="1">
      <c r="B223" s="337"/>
      <c r="C223" s="231">
        <v>97</v>
      </c>
      <c r="D223" s="232"/>
      <c r="E223" s="231" t="s">
        <v>506</v>
      </c>
      <c r="F223" s="448" t="s">
        <v>601</v>
      </c>
      <c r="G223" s="449"/>
      <c r="H223" s="449"/>
      <c r="I223" s="450"/>
      <c r="J223" s="231" t="s">
        <v>513</v>
      </c>
      <c r="K223" s="231">
        <f>K212*1.2</f>
        <v>22.8</v>
      </c>
      <c r="L223" s="446"/>
      <c r="M223" s="447"/>
      <c r="N223" s="233">
        <f t="shared" si="2"/>
        <v>0</v>
      </c>
      <c r="O223" s="334"/>
    </row>
    <row r="224" spans="2:15" s="269" customFormat="1" ht="27" customHeight="1">
      <c r="B224" s="337"/>
      <c r="C224" s="231">
        <v>98</v>
      </c>
      <c r="D224" s="232"/>
      <c r="E224" s="231" t="s">
        <v>506</v>
      </c>
      <c r="F224" s="448" t="s">
        <v>733</v>
      </c>
      <c r="G224" s="449"/>
      <c r="H224" s="449"/>
      <c r="I224" s="450"/>
      <c r="J224" s="231" t="s">
        <v>566</v>
      </c>
      <c r="K224" s="231">
        <v>19</v>
      </c>
      <c r="L224" s="446"/>
      <c r="M224" s="447"/>
      <c r="N224" s="233">
        <f t="shared" si="2"/>
        <v>0</v>
      </c>
      <c r="O224" s="334"/>
    </row>
    <row r="225" spans="2:15" s="269" customFormat="1" ht="18" customHeight="1">
      <c r="B225" s="337"/>
      <c r="C225" s="231"/>
      <c r="D225" s="232"/>
      <c r="E225" s="231"/>
      <c r="F225" s="297" t="s">
        <v>723</v>
      </c>
      <c r="G225" s="302"/>
      <c r="H225" s="302"/>
      <c r="I225" s="302"/>
      <c r="J225" s="302"/>
      <c r="K225" s="302"/>
      <c r="L225" s="324"/>
      <c r="M225" s="324"/>
      <c r="N225" s="303"/>
      <c r="O225" s="334"/>
    </row>
    <row r="226" spans="2:15" s="269" customFormat="1" ht="27" customHeight="1">
      <c r="B226" s="337"/>
      <c r="C226" s="231">
        <v>99</v>
      </c>
      <c r="D226" s="232"/>
      <c r="E226" s="231" t="s">
        <v>589</v>
      </c>
      <c r="F226" s="448" t="s">
        <v>590</v>
      </c>
      <c r="G226" s="449"/>
      <c r="H226" s="449"/>
      <c r="I226" s="450"/>
      <c r="J226" s="231" t="s">
        <v>508</v>
      </c>
      <c r="K226" s="231">
        <v>11</v>
      </c>
      <c r="L226" s="446"/>
      <c r="M226" s="447"/>
      <c r="N226" s="233">
        <f t="shared" si="2"/>
        <v>0</v>
      </c>
      <c r="O226" s="334"/>
    </row>
    <row r="227" spans="2:15" s="269" customFormat="1" ht="27" customHeight="1">
      <c r="B227" s="337"/>
      <c r="C227" s="231">
        <v>100</v>
      </c>
      <c r="D227" s="232"/>
      <c r="E227" s="231" t="s">
        <v>591</v>
      </c>
      <c r="F227" s="448" t="s">
        <v>592</v>
      </c>
      <c r="G227" s="449"/>
      <c r="H227" s="449"/>
      <c r="I227" s="450"/>
      <c r="J227" s="231" t="s">
        <v>508</v>
      </c>
      <c r="K227" s="231">
        <v>11</v>
      </c>
      <c r="L227" s="446"/>
      <c r="M227" s="447"/>
      <c r="N227" s="233">
        <f t="shared" si="2"/>
        <v>0</v>
      </c>
      <c r="O227" s="334"/>
    </row>
    <row r="228" spans="2:15" s="269" customFormat="1" ht="31.2" customHeight="1">
      <c r="B228" s="337"/>
      <c r="C228" s="231">
        <v>101</v>
      </c>
      <c r="D228" s="232"/>
      <c r="E228" s="231" t="s">
        <v>593</v>
      </c>
      <c r="F228" s="448" t="s">
        <v>594</v>
      </c>
      <c r="G228" s="449"/>
      <c r="H228" s="449"/>
      <c r="I228" s="450"/>
      <c r="J228" s="231" t="s">
        <v>508</v>
      </c>
      <c r="K228" s="231">
        <v>11</v>
      </c>
      <c r="L228" s="446"/>
      <c r="M228" s="447"/>
      <c r="N228" s="233">
        <f t="shared" si="2"/>
        <v>0</v>
      </c>
      <c r="O228" s="334"/>
    </row>
    <row r="229" spans="2:15" s="269" customFormat="1" ht="18" customHeight="1">
      <c r="B229" s="337"/>
      <c r="C229" s="231">
        <v>102</v>
      </c>
      <c r="D229" s="232"/>
      <c r="E229" s="231" t="s">
        <v>506</v>
      </c>
      <c r="F229" s="448" t="s">
        <v>579</v>
      </c>
      <c r="G229" s="449"/>
      <c r="H229" s="449"/>
      <c r="I229" s="450"/>
      <c r="J229" s="231" t="s">
        <v>508</v>
      </c>
      <c r="K229" s="231">
        <v>11</v>
      </c>
      <c r="L229" s="446"/>
      <c r="M229" s="447"/>
      <c r="N229" s="233">
        <f t="shared" si="2"/>
        <v>0</v>
      </c>
      <c r="O229" s="334"/>
    </row>
    <row r="230" spans="2:15" s="269" customFormat="1" ht="18" customHeight="1">
      <c r="B230" s="337"/>
      <c r="C230" s="231">
        <v>103</v>
      </c>
      <c r="D230" s="232"/>
      <c r="E230" s="231" t="s">
        <v>595</v>
      </c>
      <c r="F230" s="448" t="s">
        <v>596</v>
      </c>
      <c r="G230" s="449"/>
      <c r="H230" s="449"/>
      <c r="I230" s="450"/>
      <c r="J230" s="231" t="s">
        <v>508</v>
      </c>
      <c r="K230" s="231">
        <v>11</v>
      </c>
      <c r="L230" s="446"/>
      <c r="M230" s="447"/>
      <c r="N230" s="233">
        <f t="shared" si="2"/>
        <v>0</v>
      </c>
      <c r="O230" s="334"/>
    </row>
    <row r="231" spans="2:15" s="269" customFormat="1" ht="27" customHeight="1">
      <c r="B231" s="337"/>
      <c r="C231" s="231">
        <v>104</v>
      </c>
      <c r="D231" s="232"/>
      <c r="E231" s="231" t="s">
        <v>597</v>
      </c>
      <c r="F231" s="448" t="s">
        <v>598</v>
      </c>
      <c r="G231" s="449"/>
      <c r="H231" s="449"/>
      <c r="I231" s="450"/>
      <c r="J231" s="231" t="s">
        <v>508</v>
      </c>
      <c r="K231" s="231">
        <v>11</v>
      </c>
      <c r="L231" s="446"/>
      <c r="M231" s="447"/>
      <c r="N231" s="233">
        <f t="shared" si="2"/>
        <v>0</v>
      </c>
      <c r="O231" s="334"/>
    </row>
    <row r="232" spans="2:15" s="269" customFormat="1" ht="26.4" customHeight="1">
      <c r="B232" s="337"/>
      <c r="C232" s="231">
        <v>105</v>
      </c>
      <c r="D232" s="232"/>
      <c r="E232" s="231" t="s">
        <v>506</v>
      </c>
      <c r="F232" s="448" t="s">
        <v>584</v>
      </c>
      <c r="G232" s="449"/>
      <c r="H232" s="449"/>
      <c r="I232" s="450"/>
      <c r="J232" s="231" t="s">
        <v>508</v>
      </c>
      <c r="K232" s="231">
        <v>11</v>
      </c>
      <c r="L232" s="446"/>
      <c r="M232" s="447"/>
      <c r="N232" s="233">
        <f t="shared" si="2"/>
        <v>0</v>
      </c>
      <c r="O232" s="334"/>
    </row>
    <row r="233" spans="2:15" s="269" customFormat="1" ht="18" customHeight="1">
      <c r="B233" s="337"/>
      <c r="C233" s="231">
        <v>106</v>
      </c>
      <c r="D233" s="232"/>
      <c r="E233" s="231" t="s">
        <v>506</v>
      </c>
      <c r="F233" s="448" t="s">
        <v>599</v>
      </c>
      <c r="G233" s="449"/>
      <c r="H233" s="449"/>
      <c r="I233" s="450"/>
      <c r="J233" s="231" t="s">
        <v>508</v>
      </c>
      <c r="K233" s="231">
        <v>11</v>
      </c>
      <c r="L233" s="446"/>
      <c r="M233" s="447"/>
      <c r="N233" s="233">
        <f t="shared" si="2"/>
        <v>0</v>
      </c>
      <c r="O233" s="334"/>
    </row>
    <row r="234" spans="2:15" s="269" customFormat="1" ht="27" customHeight="1">
      <c r="B234" s="337"/>
      <c r="C234" s="231">
        <v>107</v>
      </c>
      <c r="D234" s="232"/>
      <c r="E234" s="231" t="s">
        <v>506</v>
      </c>
      <c r="F234" s="448" t="s">
        <v>586</v>
      </c>
      <c r="G234" s="449"/>
      <c r="H234" s="449"/>
      <c r="I234" s="450"/>
      <c r="J234" s="231" t="s">
        <v>508</v>
      </c>
      <c r="K234" s="231">
        <v>11</v>
      </c>
      <c r="L234" s="446"/>
      <c r="M234" s="447"/>
      <c r="N234" s="233">
        <f t="shared" si="2"/>
        <v>0</v>
      </c>
      <c r="O234" s="334"/>
    </row>
    <row r="235" spans="2:15" s="269" customFormat="1" ht="18" customHeight="1">
      <c r="B235" s="337"/>
      <c r="C235" s="231">
        <v>108</v>
      </c>
      <c r="D235" s="232"/>
      <c r="E235" s="231" t="s">
        <v>506</v>
      </c>
      <c r="F235" s="448" t="s">
        <v>585</v>
      </c>
      <c r="G235" s="449"/>
      <c r="H235" s="449"/>
      <c r="I235" s="450"/>
      <c r="J235" s="231" t="s">
        <v>508</v>
      </c>
      <c r="K235" s="231">
        <v>11</v>
      </c>
      <c r="L235" s="446"/>
      <c r="M235" s="447"/>
      <c r="N235" s="233">
        <f t="shared" si="2"/>
        <v>0</v>
      </c>
      <c r="O235" s="334"/>
    </row>
    <row r="236" spans="2:15" s="269" customFormat="1" ht="27.6" customHeight="1">
      <c r="B236" s="337"/>
      <c r="C236" s="231">
        <v>109</v>
      </c>
      <c r="D236" s="232"/>
      <c r="E236" s="231" t="s">
        <v>506</v>
      </c>
      <c r="F236" s="448" t="s">
        <v>600</v>
      </c>
      <c r="G236" s="449"/>
      <c r="H236" s="449"/>
      <c r="I236" s="450"/>
      <c r="J236" s="231" t="s">
        <v>546</v>
      </c>
      <c r="K236" s="231">
        <v>5.5</v>
      </c>
      <c r="L236" s="446"/>
      <c r="M236" s="447"/>
      <c r="N236" s="233">
        <f t="shared" si="2"/>
        <v>0</v>
      </c>
      <c r="O236" s="334"/>
    </row>
    <row r="237" spans="2:15" s="269" customFormat="1" ht="18" customHeight="1">
      <c r="B237" s="337"/>
      <c r="C237" s="231">
        <v>110</v>
      </c>
      <c r="D237" s="232"/>
      <c r="E237" s="231" t="s">
        <v>506</v>
      </c>
      <c r="F237" s="448" t="s">
        <v>601</v>
      </c>
      <c r="G237" s="449"/>
      <c r="H237" s="449"/>
      <c r="I237" s="450"/>
      <c r="J237" s="231" t="s">
        <v>513</v>
      </c>
      <c r="K237" s="231">
        <f>K226*1.2</f>
        <v>13.2</v>
      </c>
      <c r="L237" s="446"/>
      <c r="M237" s="447"/>
      <c r="N237" s="233">
        <f t="shared" si="2"/>
        <v>0</v>
      </c>
      <c r="O237" s="334"/>
    </row>
    <row r="238" spans="2:15" s="269" customFormat="1" ht="27.6" customHeight="1">
      <c r="B238" s="337"/>
      <c r="C238" s="231">
        <v>111</v>
      </c>
      <c r="D238" s="232"/>
      <c r="E238" s="231" t="s">
        <v>506</v>
      </c>
      <c r="F238" s="448" t="s">
        <v>734</v>
      </c>
      <c r="G238" s="449"/>
      <c r="H238" s="449"/>
      <c r="I238" s="450"/>
      <c r="J238" s="231" t="s">
        <v>566</v>
      </c>
      <c r="K238" s="231">
        <f>K226*1.5</f>
        <v>16.5</v>
      </c>
      <c r="L238" s="446"/>
      <c r="M238" s="447"/>
      <c r="N238" s="233">
        <f t="shared" si="2"/>
        <v>0</v>
      </c>
      <c r="O238" s="334"/>
    </row>
    <row r="239" spans="2:15" s="269" customFormat="1" ht="18" customHeight="1">
      <c r="B239" s="337"/>
      <c r="C239" s="231"/>
      <c r="D239" s="232"/>
      <c r="E239" s="231"/>
      <c r="F239" s="297" t="s">
        <v>722</v>
      </c>
      <c r="G239" s="300"/>
      <c r="H239" s="300"/>
      <c r="I239" s="300"/>
      <c r="J239" s="300"/>
      <c r="K239" s="300"/>
      <c r="L239" s="325"/>
      <c r="M239" s="325"/>
      <c r="N239" s="301"/>
      <c r="O239" s="334"/>
    </row>
    <row r="240" spans="2:15" s="269" customFormat="1" ht="26.4" customHeight="1">
      <c r="B240" s="337"/>
      <c r="C240" s="231">
        <v>112</v>
      </c>
      <c r="D240" s="232"/>
      <c r="E240" s="231" t="s">
        <v>509</v>
      </c>
      <c r="F240" s="448" t="s">
        <v>602</v>
      </c>
      <c r="G240" s="449"/>
      <c r="H240" s="449"/>
      <c r="I240" s="450"/>
      <c r="J240" s="231" t="s">
        <v>508</v>
      </c>
      <c r="K240" s="231">
        <v>5</v>
      </c>
      <c r="L240" s="446"/>
      <c r="M240" s="447"/>
      <c r="N240" s="233">
        <f t="shared" si="2"/>
        <v>0</v>
      </c>
      <c r="O240" s="334"/>
    </row>
    <row r="241" spans="2:15" s="269" customFormat="1" ht="26.4" customHeight="1">
      <c r="B241" s="337"/>
      <c r="C241" s="231">
        <v>113</v>
      </c>
      <c r="D241" s="232"/>
      <c r="E241" s="231" t="s">
        <v>509</v>
      </c>
      <c r="F241" s="448" t="s">
        <v>603</v>
      </c>
      <c r="G241" s="449"/>
      <c r="H241" s="449"/>
      <c r="I241" s="450"/>
      <c r="J241" s="231" t="s">
        <v>508</v>
      </c>
      <c r="K241" s="231">
        <v>8</v>
      </c>
      <c r="L241" s="446"/>
      <c r="M241" s="447"/>
      <c r="N241" s="233">
        <f t="shared" si="2"/>
        <v>0</v>
      </c>
      <c r="O241" s="334"/>
    </row>
    <row r="242" spans="2:15" s="269" customFormat="1" ht="26.4" customHeight="1">
      <c r="B242" s="337"/>
      <c r="C242" s="231">
        <v>114</v>
      </c>
      <c r="D242" s="232"/>
      <c r="E242" s="231" t="s">
        <v>509</v>
      </c>
      <c r="F242" s="448" t="s">
        <v>604</v>
      </c>
      <c r="G242" s="449"/>
      <c r="H242" s="449"/>
      <c r="I242" s="450"/>
      <c r="J242" s="231" t="s">
        <v>508</v>
      </c>
      <c r="K242" s="231">
        <v>4</v>
      </c>
      <c r="L242" s="446"/>
      <c r="M242" s="447"/>
      <c r="N242" s="233">
        <f t="shared" si="2"/>
        <v>0</v>
      </c>
      <c r="O242" s="334"/>
    </row>
    <row r="243" spans="2:15" s="269" customFormat="1" ht="26.4" customHeight="1">
      <c r="B243" s="337"/>
      <c r="C243" s="231">
        <v>115</v>
      </c>
      <c r="D243" s="232"/>
      <c r="E243" s="231" t="s">
        <v>509</v>
      </c>
      <c r="F243" s="448" t="s">
        <v>605</v>
      </c>
      <c r="G243" s="449"/>
      <c r="H243" s="449"/>
      <c r="I243" s="450"/>
      <c r="J243" s="231" t="s">
        <v>508</v>
      </c>
      <c r="K243" s="231">
        <v>2</v>
      </c>
      <c r="L243" s="446"/>
      <c r="M243" s="447"/>
      <c r="N243" s="233">
        <f t="shared" si="2"/>
        <v>0</v>
      </c>
      <c r="O243" s="334"/>
    </row>
    <row r="244" spans="2:15" s="269" customFormat="1" ht="26.4" customHeight="1">
      <c r="B244" s="337"/>
      <c r="C244" s="231">
        <v>116</v>
      </c>
      <c r="D244" s="232"/>
      <c r="E244" s="231" t="s">
        <v>509</v>
      </c>
      <c r="F244" s="448" t="s">
        <v>606</v>
      </c>
      <c r="G244" s="449"/>
      <c r="H244" s="449"/>
      <c r="I244" s="450"/>
      <c r="J244" s="231" t="s">
        <v>508</v>
      </c>
      <c r="K244" s="231">
        <v>3</v>
      </c>
      <c r="L244" s="446"/>
      <c r="M244" s="447"/>
      <c r="N244" s="233">
        <f t="shared" si="2"/>
        <v>0</v>
      </c>
      <c r="O244" s="334"/>
    </row>
    <row r="245" spans="2:15" s="269" customFormat="1" ht="27" customHeight="1">
      <c r="B245" s="337"/>
      <c r="C245" s="231">
        <v>117</v>
      </c>
      <c r="D245" s="281"/>
      <c r="E245" s="231" t="s">
        <v>509</v>
      </c>
      <c r="F245" s="448" t="s">
        <v>607</v>
      </c>
      <c r="G245" s="449"/>
      <c r="H245" s="449"/>
      <c r="I245" s="450"/>
      <c r="J245" s="231" t="s">
        <v>508</v>
      </c>
      <c r="K245" s="231">
        <v>3</v>
      </c>
      <c r="L245" s="446"/>
      <c r="M245" s="447"/>
      <c r="N245" s="233">
        <f aca="true" t="shared" si="3" ref="N245:N252">ROUND(L245*K245,2)</f>
        <v>0</v>
      </c>
      <c r="O245" s="334"/>
    </row>
    <row r="246" spans="2:15" s="269" customFormat="1" ht="27" customHeight="1">
      <c r="B246" s="337"/>
      <c r="C246" s="231">
        <v>118</v>
      </c>
      <c r="D246" s="232"/>
      <c r="E246" s="231" t="s">
        <v>509</v>
      </c>
      <c r="F246" s="448" t="s">
        <v>608</v>
      </c>
      <c r="G246" s="449"/>
      <c r="H246" s="449"/>
      <c r="I246" s="450"/>
      <c r="J246" s="231" t="s">
        <v>508</v>
      </c>
      <c r="K246" s="231">
        <v>1</v>
      </c>
      <c r="L246" s="446"/>
      <c r="M246" s="447"/>
      <c r="N246" s="233">
        <f t="shared" si="3"/>
        <v>0</v>
      </c>
      <c r="O246" s="334"/>
    </row>
    <row r="247" spans="2:15" s="269" customFormat="1" ht="27" customHeight="1">
      <c r="B247" s="337"/>
      <c r="C247" s="231">
        <v>119</v>
      </c>
      <c r="D247" s="232"/>
      <c r="E247" s="231" t="s">
        <v>509</v>
      </c>
      <c r="F247" s="448" t="s">
        <v>609</v>
      </c>
      <c r="G247" s="449"/>
      <c r="H247" s="449"/>
      <c r="I247" s="450"/>
      <c r="J247" s="231" t="s">
        <v>508</v>
      </c>
      <c r="K247" s="231">
        <v>3</v>
      </c>
      <c r="L247" s="446"/>
      <c r="M247" s="447"/>
      <c r="N247" s="233">
        <f t="shared" si="3"/>
        <v>0</v>
      </c>
      <c r="O247" s="334"/>
    </row>
    <row r="248" spans="2:15" s="269" customFormat="1" ht="27" customHeight="1">
      <c r="B248" s="337"/>
      <c r="C248" s="231">
        <v>120</v>
      </c>
      <c r="D248" s="232"/>
      <c r="E248" s="231" t="s">
        <v>509</v>
      </c>
      <c r="F248" s="448" t="s">
        <v>610</v>
      </c>
      <c r="G248" s="449"/>
      <c r="H248" s="449"/>
      <c r="I248" s="450"/>
      <c r="J248" s="231" t="s">
        <v>508</v>
      </c>
      <c r="K248" s="231">
        <v>1</v>
      </c>
      <c r="L248" s="446"/>
      <c r="M248" s="447"/>
      <c r="N248" s="233">
        <f t="shared" si="3"/>
        <v>0</v>
      </c>
      <c r="O248" s="334"/>
    </row>
    <row r="249" spans="2:15" s="269" customFormat="1" ht="39.6" customHeight="1">
      <c r="B249" s="337"/>
      <c r="C249" s="231">
        <v>121</v>
      </c>
      <c r="D249" s="232"/>
      <c r="E249" s="231" t="s">
        <v>509</v>
      </c>
      <c r="F249" s="448" t="s">
        <v>611</v>
      </c>
      <c r="G249" s="449"/>
      <c r="H249" s="449"/>
      <c r="I249" s="450"/>
      <c r="J249" s="231" t="s">
        <v>508</v>
      </c>
      <c r="K249" s="231">
        <v>6</v>
      </c>
      <c r="L249" s="446"/>
      <c r="M249" s="447"/>
      <c r="N249" s="233">
        <f t="shared" si="3"/>
        <v>0</v>
      </c>
      <c r="O249" s="334"/>
    </row>
    <row r="250" spans="2:15" s="269" customFormat="1" ht="27" customHeight="1">
      <c r="B250" s="337"/>
      <c r="C250" s="231">
        <v>122</v>
      </c>
      <c r="D250" s="232"/>
      <c r="E250" s="231" t="s">
        <v>509</v>
      </c>
      <c r="F250" s="448" t="s">
        <v>612</v>
      </c>
      <c r="G250" s="449"/>
      <c r="H250" s="449"/>
      <c r="I250" s="450"/>
      <c r="J250" s="231" t="s">
        <v>508</v>
      </c>
      <c r="K250" s="231">
        <v>2</v>
      </c>
      <c r="L250" s="446"/>
      <c r="M250" s="447"/>
      <c r="N250" s="233">
        <f t="shared" si="3"/>
        <v>0</v>
      </c>
      <c r="O250" s="334"/>
    </row>
    <row r="251" spans="2:15" s="269" customFormat="1" ht="27" customHeight="1">
      <c r="B251" s="337"/>
      <c r="C251" s="231">
        <v>123</v>
      </c>
      <c r="D251" s="232"/>
      <c r="E251" s="231" t="s">
        <v>509</v>
      </c>
      <c r="F251" s="448" t="s">
        <v>613</v>
      </c>
      <c r="G251" s="449"/>
      <c r="H251" s="449"/>
      <c r="I251" s="450"/>
      <c r="J251" s="231" t="s">
        <v>508</v>
      </c>
      <c r="K251" s="231">
        <v>4</v>
      </c>
      <c r="L251" s="446"/>
      <c r="M251" s="447"/>
      <c r="N251" s="233">
        <f t="shared" si="3"/>
        <v>0</v>
      </c>
      <c r="O251" s="334"/>
    </row>
    <row r="252" spans="2:15" s="269" customFormat="1" ht="46.2" customHeight="1">
      <c r="B252" s="337"/>
      <c r="C252" s="231">
        <v>124</v>
      </c>
      <c r="D252" s="232"/>
      <c r="E252" s="231" t="s">
        <v>506</v>
      </c>
      <c r="F252" s="448" t="s">
        <v>614</v>
      </c>
      <c r="G252" s="449"/>
      <c r="H252" s="449"/>
      <c r="I252" s="450"/>
      <c r="J252" s="231" t="s">
        <v>508</v>
      </c>
      <c r="K252" s="231">
        <v>14</v>
      </c>
      <c r="L252" s="446"/>
      <c r="M252" s="447"/>
      <c r="N252" s="233">
        <f t="shared" si="3"/>
        <v>0</v>
      </c>
      <c r="O252" s="334"/>
    </row>
    <row r="253" spans="2:15" s="269" customFormat="1" ht="27" customHeight="1">
      <c r="B253" s="337"/>
      <c r="C253" s="273"/>
      <c r="D253" s="274"/>
      <c r="E253" s="275"/>
      <c r="F253" s="255" t="s">
        <v>615</v>
      </c>
      <c r="G253" s="256"/>
      <c r="H253" s="256"/>
      <c r="I253" s="256"/>
      <c r="J253" s="278"/>
      <c r="K253" s="278"/>
      <c r="L253" s="320"/>
      <c r="M253" s="321"/>
      <c r="N253" s="258">
        <f>SUM(N188:N252)</f>
        <v>0</v>
      </c>
      <c r="O253" s="334"/>
    </row>
    <row r="254" spans="2:15" s="269" customFormat="1" ht="18" customHeight="1">
      <c r="B254" s="337"/>
      <c r="C254" s="273"/>
      <c r="D254" s="274"/>
      <c r="E254" s="282"/>
      <c r="F254" s="283"/>
      <c r="G254" s="256"/>
      <c r="H254" s="256"/>
      <c r="I254" s="256"/>
      <c r="J254" s="257"/>
      <c r="K254" s="257"/>
      <c r="L254" s="315"/>
      <c r="M254" s="326"/>
      <c r="N254" s="284"/>
      <c r="O254" s="334"/>
    </row>
    <row r="255" spans="2:15" s="269" customFormat="1" ht="27" customHeight="1">
      <c r="B255" s="337"/>
      <c r="C255" s="263"/>
      <c r="D255" s="264" t="s">
        <v>721</v>
      </c>
      <c r="E255" s="264"/>
      <c r="F255" s="280"/>
      <c r="G255" s="266"/>
      <c r="H255" s="266"/>
      <c r="I255" s="266"/>
      <c r="J255" s="267"/>
      <c r="K255" s="267"/>
      <c r="L255" s="319"/>
      <c r="M255" s="319"/>
      <c r="N255" s="349">
        <f>N295</f>
        <v>0</v>
      </c>
      <c r="O255" s="334"/>
    </row>
    <row r="256" spans="2:15" s="269" customFormat="1" ht="17.4" customHeight="1">
      <c r="B256" s="337"/>
      <c r="C256" s="231">
        <v>125</v>
      </c>
      <c r="D256" s="232"/>
      <c r="E256" s="231" t="s">
        <v>509</v>
      </c>
      <c r="F256" s="448" t="s">
        <v>616</v>
      </c>
      <c r="G256" s="449"/>
      <c r="H256" s="449"/>
      <c r="I256" s="450"/>
      <c r="J256" s="231" t="s">
        <v>508</v>
      </c>
      <c r="K256" s="231">
        <v>342</v>
      </c>
      <c r="L256" s="446"/>
      <c r="M256" s="447"/>
      <c r="N256" s="233">
        <f aca="true" t="shared" si="4" ref="N256:N310">ROUND(L256*K256,2)</f>
        <v>0</v>
      </c>
      <c r="O256" s="334"/>
    </row>
    <row r="257" spans="2:15" s="269" customFormat="1" ht="17.4" customHeight="1">
      <c r="B257" s="337"/>
      <c r="C257" s="231">
        <v>126</v>
      </c>
      <c r="D257" s="232"/>
      <c r="E257" s="231" t="s">
        <v>509</v>
      </c>
      <c r="F257" s="448" t="s">
        <v>617</v>
      </c>
      <c r="G257" s="449"/>
      <c r="H257" s="449"/>
      <c r="I257" s="450"/>
      <c r="J257" s="231" t="s">
        <v>508</v>
      </c>
      <c r="K257" s="231">
        <v>234</v>
      </c>
      <c r="L257" s="446"/>
      <c r="M257" s="447"/>
      <c r="N257" s="233">
        <f t="shared" si="4"/>
        <v>0</v>
      </c>
      <c r="O257" s="334"/>
    </row>
    <row r="258" spans="2:15" s="269" customFormat="1" ht="17.4" customHeight="1">
      <c r="B258" s="337"/>
      <c r="C258" s="231">
        <v>127</v>
      </c>
      <c r="D258" s="232"/>
      <c r="E258" s="231" t="s">
        <v>509</v>
      </c>
      <c r="F258" s="448" t="s">
        <v>618</v>
      </c>
      <c r="G258" s="449"/>
      <c r="H258" s="449"/>
      <c r="I258" s="450"/>
      <c r="J258" s="231" t="s">
        <v>508</v>
      </c>
      <c r="K258" s="231">
        <v>285</v>
      </c>
      <c r="L258" s="446"/>
      <c r="M258" s="447"/>
      <c r="N258" s="233">
        <f t="shared" si="4"/>
        <v>0</v>
      </c>
      <c r="O258" s="334"/>
    </row>
    <row r="259" spans="2:15" s="269" customFormat="1" ht="26.4" customHeight="1">
      <c r="B259" s="337"/>
      <c r="C259" s="231">
        <v>128</v>
      </c>
      <c r="D259" s="232"/>
      <c r="E259" s="231" t="s">
        <v>509</v>
      </c>
      <c r="F259" s="448" t="s">
        <v>619</v>
      </c>
      <c r="G259" s="449"/>
      <c r="H259" s="449"/>
      <c r="I259" s="450"/>
      <c r="J259" s="231" t="s">
        <v>508</v>
      </c>
      <c r="K259" s="231">
        <v>26</v>
      </c>
      <c r="L259" s="446"/>
      <c r="M259" s="447"/>
      <c r="N259" s="233">
        <f t="shared" si="4"/>
        <v>0</v>
      </c>
      <c r="O259" s="334"/>
    </row>
    <row r="260" spans="2:15" s="269" customFormat="1" ht="27" customHeight="1">
      <c r="B260" s="337"/>
      <c r="C260" s="231">
        <v>129</v>
      </c>
      <c r="D260" s="232"/>
      <c r="E260" s="231" t="s">
        <v>509</v>
      </c>
      <c r="F260" s="448" t="s">
        <v>620</v>
      </c>
      <c r="G260" s="449"/>
      <c r="H260" s="449"/>
      <c r="I260" s="450"/>
      <c r="J260" s="231" t="s">
        <v>508</v>
      </c>
      <c r="K260" s="231">
        <v>342</v>
      </c>
      <c r="L260" s="446"/>
      <c r="M260" s="447"/>
      <c r="N260" s="233">
        <f t="shared" si="4"/>
        <v>0</v>
      </c>
      <c r="O260" s="334"/>
    </row>
    <row r="261" spans="2:15" s="269" customFormat="1" ht="27" customHeight="1">
      <c r="B261" s="337"/>
      <c r="C261" s="231">
        <v>130</v>
      </c>
      <c r="D261" s="232"/>
      <c r="E261" s="231" t="s">
        <v>509</v>
      </c>
      <c r="F261" s="448" t="s">
        <v>621</v>
      </c>
      <c r="G261" s="449"/>
      <c r="H261" s="449"/>
      <c r="I261" s="450"/>
      <c r="J261" s="231" t="s">
        <v>508</v>
      </c>
      <c r="K261" s="231">
        <v>14</v>
      </c>
      <c r="L261" s="446"/>
      <c r="M261" s="447"/>
      <c r="N261" s="233">
        <f t="shared" si="4"/>
        <v>0</v>
      </c>
      <c r="O261" s="334"/>
    </row>
    <row r="262" spans="2:15" s="269" customFormat="1" ht="27" customHeight="1">
      <c r="B262" s="337"/>
      <c r="C262" s="231">
        <v>131</v>
      </c>
      <c r="D262" s="232"/>
      <c r="E262" s="231" t="s">
        <v>509</v>
      </c>
      <c r="F262" s="448" t="s">
        <v>622</v>
      </c>
      <c r="G262" s="449"/>
      <c r="H262" s="449"/>
      <c r="I262" s="450"/>
      <c r="J262" s="231" t="s">
        <v>508</v>
      </c>
      <c r="K262" s="231">
        <v>160</v>
      </c>
      <c r="L262" s="446"/>
      <c r="M262" s="447"/>
      <c r="N262" s="233">
        <f t="shared" si="4"/>
        <v>0</v>
      </c>
      <c r="O262" s="334"/>
    </row>
    <row r="263" spans="2:15" s="269" customFormat="1" ht="27" customHeight="1">
      <c r="B263" s="337"/>
      <c r="C263" s="231">
        <v>132</v>
      </c>
      <c r="D263" s="232"/>
      <c r="E263" s="231" t="s">
        <v>509</v>
      </c>
      <c r="F263" s="448" t="s">
        <v>623</v>
      </c>
      <c r="G263" s="449"/>
      <c r="H263" s="449"/>
      <c r="I263" s="450"/>
      <c r="J263" s="231" t="s">
        <v>508</v>
      </c>
      <c r="K263" s="231">
        <v>15</v>
      </c>
      <c r="L263" s="446"/>
      <c r="M263" s="447"/>
      <c r="N263" s="233">
        <f t="shared" si="4"/>
        <v>0</v>
      </c>
      <c r="O263" s="334"/>
    </row>
    <row r="264" spans="2:15" s="269" customFormat="1" ht="27" customHeight="1">
      <c r="B264" s="337"/>
      <c r="C264" s="231">
        <v>133</v>
      </c>
      <c r="D264" s="232"/>
      <c r="E264" s="231" t="s">
        <v>509</v>
      </c>
      <c r="F264" s="448" t="s">
        <v>624</v>
      </c>
      <c r="G264" s="449"/>
      <c r="H264" s="449"/>
      <c r="I264" s="450"/>
      <c r="J264" s="231" t="s">
        <v>508</v>
      </c>
      <c r="K264" s="231">
        <v>20</v>
      </c>
      <c r="L264" s="446"/>
      <c r="M264" s="447"/>
      <c r="N264" s="233">
        <f t="shared" si="4"/>
        <v>0</v>
      </c>
      <c r="O264" s="334"/>
    </row>
    <row r="265" spans="2:15" s="269" customFormat="1" ht="27" customHeight="1">
      <c r="B265" s="337"/>
      <c r="C265" s="231">
        <v>134</v>
      </c>
      <c r="D265" s="232"/>
      <c r="E265" s="231" t="s">
        <v>509</v>
      </c>
      <c r="F265" s="448" t="s">
        <v>625</v>
      </c>
      <c r="G265" s="449"/>
      <c r="H265" s="449"/>
      <c r="I265" s="450"/>
      <c r="J265" s="231" t="s">
        <v>508</v>
      </c>
      <c r="K265" s="231">
        <v>25</v>
      </c>
      <c r="L265" s="446"/>
      <c r="M265" s="447"/>
      <c r="N265" s="233">
        <f t="shared" si="4"/>
        <v>0</v>
      </c>
      <c r="O265" s="334"/>
    </row>
    <row r="266" spans="2:15" s="269" customFormat="1" ht="27" customHeight="1">
      <c r="B266" s="337"/>
      <c r="C266" s="231">
        <v>135</v>
      </c>
      <c r="D266" s="232"/>
      <c r="E266" s="231" t="s">
        <v>509</v>
      </c>
      <c r="F266" s="448" t="s">
        <v>626</v>
      </c>
      <c r="G266" s="449"/>
      <c r="H266" s="449"/>
      <c r="I266" s="450"/>
      <c r="J266" s="231" t="s">
        <v>508</v>
      </c>
      <c r="K266" s="231">
        <v>27</v>
      </c>
      <c r="L266" s="446"/>
      <c r="M266" s="447"/>
      <c r="N266" s="233">
        <f t="shared" si="4"/>
        <v>0</v>
      </c>
      <c r="O266" s="334"/>
    </row>
    <row r="267" spans="2:15" s="269" customFormat="1" ht="27" customHeight="1">
      <c r="B267" s="337"/>
      <c r="C267" s="231">
        <v>136</v>
      </c>
      <c r="D267" s="232"/>
      <c r="E267" s="231" t="s">
        <v>509</v>
      </c>
      <c r="F267" s="448" t="s">
        <v>627</v>
      </c>
      <c r="G267" s="449"/>
      <c r="H267" s="449"/>
      <c r="I267" s="450"/>
      <c r="J267" s="231" t="s">
        <v>508</v>
      </c>
      <c r="K267" s="231">
        <v>25</v>
      </c>
      <c r="L267" s="446"/>
      <c r="M267" s="447"/>
      <c r="N267" s="233">
        <f t="shared" si="4"/>
        <v>0</v>
      </c>
      <c r="O267" s="334"/>
    </row>
    <row r="268" spans="2:15" s="269" customFormat="1" ht="27" customHeight="1">
      <c r="B268" s="337"/>
      <c r="C268" s="231">
        <v>137</v>
      </c>
      <c r="D268" s="232"/>
      <c r="E268" s="231" t="s">
        <v>509</v>
      </c>
      <c r="F268" s="448" t="s">
        <v>628</v>
      </c>
      <c r="G268" s="449"/>
      <c r="H268" s="449"/>
      <c r="I268" s="450"/>
      <c r="J268" s="231" t="s">
        <v>508</v>
      </c>
      <c r="K268" s="231">
        <v>2</v>
      </c>
      <c r="L268" s="446"/>
      <c r="M268" s="447"/>
      <c r="N268" s="233">
        <f t="shared" si="4"/>
        <v>0</v>
      </c>
      <c r="O268" s="334"/>
    </row>
    <row r="269" spans="2:15" s="269" customFormat="1" ht="27" customHeight="1">
      <c r="B269" s="337"/>
      <c r="C269" s="231">
        <v>138</v>
      </c>
      <c r="D269" s="232"/>
      <c r="E269" s="231" t="s">
        <v>509</v>
      </c>
      <c r="F269" s="448" t="s">
        <v>629</v>
      </c>
      <c r="G269" s="449"/>
      <c r="H269" s="449"/>
      <c r="I269" s="450"/>
      <c r="J269" s="231" t="s">
        <v>508</v>
      </c>
      <c r="K269" s="231">
        <v>9</v>
      </c>
      <c r="L269" s="446"/>
      <c r="M269" s="447"/>
      <c r="N269" s="233">
        <f t="shared" si="4"/>
        <v>0</v>
      </c>
      <c r="O269" s="334"/>
    </row>
    <row r="270" spans="2:15" s="269" customFormat="1" ht="27" customHeight="1">
      <c r="B270" s="337"/>
      <c r="C270" s="231">
        <v>139</v>
      </c>
      <c r="D270" s="232"/>
      <c r="E270" s="231" t="s">
        <v>509</v>
      </c>
      <c r="F270" s="448" t="s">
        <v>630</v>
      </c>
      <c r="G270" s="449"/>
      <c r="H270" s="449"/>
      <c r="I270" s="450"/>
      <c r="J270" s="231" t="s">
        <v>508</v>
      </c>
      <c r="K270" s="231">
        <v>57</v>
      </c>
      <c r="L270" s="446"/>
      <c r="M270" s="447"/>
      <c r="N270" s="233">
        <f t="shared" si="4"/>
        <v>0</v>
      </c>
      <c r="O270" s="334"/>
    </row>
    <row r="271" spans="2:15" s="269" customFormat="1" ht="27" customHeight="1">
      <c r="B271" s="337"/>
      <c r="C271" s="231">
        <v>140</v>
      </c>
      <c r="D271" s="232"/>
      <c r="E271" s="231" t="s">
        <v>509</v>
      </c>
      <c r="F271" s="448" t="s">
        <v>631</v>
      </c>
      <c r="G271" s="449"/>
      <c r="H271" s="449"/>
      <c r="I271" s="450"/>
      <c r="J271" s="231" t="s">
        <v>508</v>
      </c>
      <c r="K271" s="231">
        <v>29</v>
      </c>
      <c r="L271" s="446"/>
      <c r="M271" s="447"/>
      <c r="N271" s="233">
        <f t="shared" si="4"/>
        <v>0</v>
      </c>
      <c r="O271" s="334"/>
    </row>
    <row r="272" spans="2:15" s="269" customFormat="1" ht="27" customHeight="1">
      <c r="B272" s="337"/>
      <c r="C272" s="231">
        <v>141</v>
      </c>
      <c r="D272" s="232"/>
      <c r="E272" s="231" t="s">
        <v>509</v>
      </c>
      <c r="F272" s="448" t="s">
        <v>632</v>
      </c>
      <c r="G272" s="449"/>
      <c r="H272" s="449"/>
      <c r="I272" s="450"/>
      <c r="J272" s="231" t="s">
        <v>508</v>
      </c>
      <c r="K272" s="231">
        <v>10</v>
      </c>
      <c r="L272" s="446"/>
      <c r="M272" s="447"/>
      <c r="N272" s="233">
        <f t="shared" si="4"/>
        <v>0</v>
      </c>
      <c r="O272" s="334"/>
    </row>
    <row r="273" spans="2:15" s="269" customFormat="1" ht="27" customHeight="1">
      <c r="B273" s="337"/>
      <c r="C273" s="231">
        <v>142</v>
      </c>
      <c r="D273" s="232"/>
      <c r="E273" s="231" t="s">
        <v>509</v>
      </c>
      <c r="F273" s="448" t="s">
        <v>633</v>
      </c>
      <c r="G273" s="449"/>
      <c r="H273" s="449"/>
      <c r="I273" s="450"/>
      <c r="J273" s="231" t="s">
        <v>508</v>
      </c>
      <c r="K273" s="231">
        <v>14</v>
      </c>
      <c r="L273" s="446"/>
      <c r="M273" s="447"/>
      <c r="N273" s="233">
        <f t="shared" si="4"/>
        <v>0</v>
      </c>
      <c r="O273" s="334"/>
    </row>
    <row r="274" spans="2:15" s="269" customFormat="1" ht="27" customHeight="1">
      <c r="B274" s="337"/>
      <c r="C274" s="231">
        <v>143</v>
      </c>
      <c r="D274" s="232"/>
      <c r="E274" s="231" t="s">
        <v>509</v>
      </c>
      <c r="F274" s="448" t="s">
        <v>634</v>
      </c>
      <c r="G274" s="449"/>
      <c r="H274" s="449"/>
      <c r="I274" s="450"/>
      <c r="J274" s="231" t="s">
        <v>508</v>
      </c>
      <c r="K274" s="231">
        <v>17</v>
      </c>
      <c r="L274" s="446"/>
      <c r="M274" s="447"/>
      <c r="N274" s="233">
        <f t="shared" si="4"/>
        <v>0</v>
      </c>
      <c r="O274" s="334"/>
    </row>
    <row r="275" spans="2:15" s="269" customFormat="1" ht="27" customHeight="1">
      <c r="B275" s="337"/>
      <c r="C275" s="231">
        <v>144</v>
      </c>
      <c r="D275" s="232"/>
      <c r="E275" s="231" t="s">
        <v>509</v>
      </c>
      <c r="F275" s="448" t="s">
        <v>635</v>
      </c>
      <c r="G275" s="449"/>
      <c r="H275" s="449"/>
      <c r="I275" s="450"/>
      <c r="J275" s="231" t="s">
        <v>508</v>
      </c>
      <c r="K275" s="231">
        <v>17</v>
      </c>
      <c r="L275" s="446"/>
      <c r="M275" s="447"/>
      <c r="N275" s="233">
        <f t="shared" si="4"/>
        <v>0</v>
      </c>
      <c r="O275" s="334"/>
    </row>
    <row r="276" spans="2:15" s="269" customFormat="1" ht="27" customHeight="1">
      <c r="B276" s="337"/>
      <c r="C276" s="231">
        <v>145</v>
      </c>
      <c r="D276" s="232"/>
      <c r="E276" s="231" t="s">
        <v>509</v>
      </c>
      <c r="F276" s="448" t="s">
        <v>636</v>
      </c>
      <c r="G276" s="449"/>
      <c r="H276" s="449"/>
      <c r="I276" s="450"/>
      <c r="J276" s="231" t="s">
        <v>508</v>
      </c>
      <c r="K276" s="231">
        <v>6</v>
      </c>
      <c r="L276" s="446"/>
      <c r="M276" s="447"/>
      <c r="N276" s="233">
        <f t="shared" si="4"/>
        <v>0</v>
      </c>
      <c r="O276" s="334"/>
    </row>
    <row r="277" spans="2:15" s="269" customFormat="1" ht="27" customHeight="1">
      <c r="B277" s="337"/>
      <c r="C277" s="231">
        <v>146</v>
      </c>
      <c r="D277" s="232"/>
      <c r="E277" s="231" t="s">
        <v>509</v>
      </c>
      <c r="F277" s="448" t="s">
        <v>637</v>
      </c>
      <c r="G277" s="449"/>
      <c r="H277" s="449"/>
      <c r="I277" s="450"/>
      <c r="J277" s="231" t="s">
        <v>508</v>
      </c>
      <c r="K277" s="231">
        <v>6</v>
      </c>
      <c r="L277" s="446"/>
      <c r="M277" s="447"/>
      <c r="N277" s="233">
        <f t="shared" si="4"/>
        <v>0</v>
      </c>
      <c r="O277" s="334"/>
    </row>
    <row r="278" spans="2:15" s="269" customFormat="1" ht="27" customHeight="1">
      <c r="B278" s="337"/>
      <c r="C278" s="231">
        <v>147</v>
      </c>
      <c r="D278" s="232"/>
      <c r="E278" s="231" t="s">
        <v>509</v>
      </c>
      <c r="F278" s="448" t="s">
        <v>638</v>
      </c>
      <c r="G278" s="449"/>
      <c r="H278" s="449"/>
      <c r="I278" s="450"/>
      <c r="J278" s="231" t="s">
        <v>508</v>
      </c>
      <c r="K278" s="231">
        <v>12</v>
      </c>
      <c r="L278" s="446"/>
      <c r="M278" s="447"/>
      <c r="N278" s="233">
        <f t="shared" si="4"/>
        <v>0</v>
      </c>
      <c r="O278" s="334"/>
    </row>
    <row r="279" spans="2:15" s="269" customFormat="1" ht="27" customHeight="1">
      <c r="B279" s="337"/>
      <c r="C279" s="231">
        <v>148</v>
      </c>
      <c r="D279" s="232"/>
      <c r="E279" s="231" t="s">
        <v>509</v>
      </c>
      <c r="F279" s="448" t="s">
        <v>639</v>
      </c>
      <c r="G279" s="449"/>
      <c r="H279" s="449"/>
      <c r="I279" s="450"/>
      <c r="J279" s="231" t="s">
        <v>508</v>
      </c>
      <c r="K279" s="231">
        <v>6</v>
      </c>
      <c r="L279" s="446"/>
      <c r="M279" s="447"/>
      <c r="N279" s="233">
        <f t="shared" si="4"/>
        <v>0</v>
      </c>
      <c r="O279" s="334"/>
    </row>
    <row r="280" spans="2:15" s="269" customFormat="1" ht="27" customHeight="1">
      <c r="B280" s="337"/>
      <c r="C280" s="231">
        <v>149</v>
      </c>
      <c r="D280" s="232"/>
      <c r="E280" s="231" t="s">
        <v>509</v>
      </c>
      <c r="F280" s="448" t="s">
        <v>640</v>
      </c>
      <c r="G280" s="449"/>
      <c r="H280" s="449"/>
      <c r="I280" s="450"/>
      <c r="J280" s="231" t="s">
        <v>508</v>
      </c>
      <c r="K280" s="231">
        <v>6</v>
      </c>
      <c r="L280" s="446"/>
      <c r="M280" s="447"/>
      <c r="N280" s="233">
        <f t="shared" si="4"/>
        <v>0</v>
      </c>
      <c r="O280" s="334"/>
    </row>
    <row r="281" spans="2:15" s="269" customFormat="1" ht="27" customHeight="1">
      <c r="B281" s="337"/>
      <c r="C281" s="231">
        <v>150</v>
      </c>
      <c r="D281" s="232"/>
      <c r="E281" s="231" t="s">
        <v>509</v>
      </c>
      <c r="F281" s="448" t="s">
        <v>641</v>
      </c>
      <c r="G281" s="449"/>
      <c r="H281" s="449"/>
      <c r="I281" s="450"/>
      <c r="J281" s="231" t="s">
        <v>508</v>
      </c>
      <c r="K281" s="231">
        <v>8</v>
      </c>
      <c r="L281" s="446"/>
      <c r="M281" s="447"/>
      <c r="N281" s="233">
        <f t="shared" si="4"/>
        <v>0</v>
      </c>
      <c r="O281" s="334"/>
    </row>
    <row r="282" spans="2:15" s="269" customFormat="1" ht="27" customHeight="1">
      <c r="B282" s="337"/>
      <c r="C282" s="231">
        <v>151</v>
      </c>
      <c r="D282" s="232"/>
      <c r="E282" s="231" t="s">
        <v>509</v>
      </c>
      <c r="F282" s="448" t="s">
        <v>642</v>
      </c>
      <c r="G282" s="449"/>
      <c r="H282" s="449"/>
      <c r="I282" s="450"/>
      <c r="J282" s="231" t="s">
        <v>508</v>
      </c>
      <c r="K282" s="231">
        <v>3</v>
      </c>
      <c r="L282" s="446"/>
      <c r="M282" s="447"/>
      <c r="N282" s="233">
        <f t="shared" si="4"/>
        <v>0</v>
      </c>
      <c r="O282" s="334"/>
    </row>
    <row r="283" spans="2:15" s="269" customFormat="1" ht="27" customHeight="1">
      <c r="B283" s="337"/>
      <c r="C283" s="231">
        <v>152</v>
      </c>
      <c r="D283" s="232"/>
      <c r="E283" s="231" t="s">
        <v>509</v>
      </c>
      <c r="F283" s="448" t="s">
        <v>643</v>
      </c>
      <c r="G283" s="449"/>
      <c r="H283" s="449"/>
      <c r="I283" s="450"/>
      <c r="J283" s="231" t="s">
        <v>508</v>
      </c>
      <c r="K283" s="231">
        <v>21</v>
      </c>
      <c r="L283" s="446"/>
      <c r="M283" s="447"/>
      <c r="N283" s="233">
        <f t="shared" si="4"/>
        <v>0</v>
      </c>
      <c r="O283" s="334"/>
    </row>
    <row r="284" spans="2:15" s="269" customFormat="1" ht="27" customHeight="1">
      <c r="B284" s="337"/>
      <c r="C284" s="231">
        <v>153</v>
      </c>
      <c r="D284" s="232"/>
      <c r="E284" s="231" t="s">
        <v>509</v>
      </c>
      <c r="F284" s="448" t="s">
        <v>644</v>
      </c>
      <c r="G284" s="449"/>
      <c r="H284" s="449"/>
      <c r="I284" s="450"/>
      <c r="J284" s="231" t="s">
        <v>508</v>
      </c>
      <c r="K284" s="231">
        <v>10</v>
      </c>
      <c r="L284" s="446"/>
      <c r="M284" s="447"/>
      <c r="N284" s="233">
        <f t="shared" si="4"/>
        <v>0</v>
      </c>
      <c r="O284" s="334"/>
    </row>
    <row r="285" spans="2:15" s="269" customFormat="1" ht="27" customHeight="1">
      <c r="B285" s="337"/>
      <c r="C285" s="231">
        <v>154</v>
      </c>
      <c r="D285" s="232"/>
      <c r="E285" s="231" t="s">
        <v>509</v>
      </c>
      <c r="F285" s="448" t="s">
        <v>645</v>
      </c>
      <c r="G285" s="449"/>
      <c r="H285" s="449"/>
      <c r="I285" s="450"/>
      <c r="J285" s="231" t="s">
        <v>508</v>
      </c>
      <c r="K285" s="231">
        <v>4</v>
      </c>
      <c r="L285" s="446"/>
      <c r="M285" s="447"/>
      <c r="N285" s="233">
        <f t="shared" si="4"/>
        <v>0</v>
      </c>
      <c r="O285" s="334"/>
    </row>
    <row r="286" spans="2:15" s="269" customFormat="1" ht="27" customHeight="1">
      <c r="B286" s="337"/>
      <c r="C286" s="231">
        <v>155</v>
      </c>
      <c r="D286" s="232"/>
      <c r="E286" s="231" t="s">
        <v>509</v>
      </c>
      <c r="F286" s="448" t="s">
        <v>646</v>
      </c>
      <c r="G286" s="449"/>
      <c r="H286" s="449"/>
      <c r="I286" s="450"/>
      <c r="J286" s="231" t="s">
        <v>508</v>
      </c>
      <c r="K286" s="231">
        <v>5</v>
      </c>
      <c r="L286" s="446"/>
      <c r="M286" s="447"/>
      <c r="N286" s="233">
        <f t="shared" si="4"/>
        <v>0</v>
      </c>
      <c r="O286" s="334"/>
    </row>
    <row r="287" spans="2:15" s="269" customFormat="1" ht="27" customHeight="1">
      <c r="B287" s="337"/>
      <c r="C287" s="231">
        <v>156</v>
      </c>
      <c r="D287" s="232"/>
      <c r="E287" s="231" t="s">
        <v>509</v>
      </c>
      <c r="F287" s="448" t="s">
        <v>647</v>
      </c>
      <c r="G287" s="449"/>
      <c r="H287" s="449"/>
      <c r="I287" s="450"/>
      <c r="J287" s="231" t="s">
        <v>508</v>
      </c>
      <c r="K287" s="231">
        <v>3</v>
      </c>
      <c r="L287" s="446"/>
      <c r="M287" s="447"/>
      <c r="N287" s="233">
        <f t="shared" si="4"/>
        <v>0</v>
      </c>
      <c r="O287" s="334"/>
    </row>
    <row r="288" spans="2:15" s="269" customFormat="1" ht="27" customHeight="1">
      <c r="B288" s="337"/>
      <c r="C288" s="231">
        <v>157</v>
      </c>
      <c r="D288" s="232"/>
      <c r="E288" s="231" t="s">
        <v>509</v>
      </c>
      <c r="F288" s="448" t="s">
        <v>648</v>
      </c>
      <c r="G288" s="449"/>
      <c r="H288" s="449"/>
      <c r="I288" s="450"/>
      <c r="J288" s="231" t="s">
        <v>508</v>
      </c>
      <c r="K288" s="231">
        <v>14</v>
      </c>
      <c r="L288" s="446"/>
      <c r="M288" s="447"/>
      <c r="N288" s="233">
        <f t="shared" si="4"/>
        <v>0</v>
      </c>
      <c r="O288" s="334"/>
    </row>
    <row r="289" spans="2:15" s="269" customFormat="1" ht="18" customHeight="1">
      <c r="B289" s="337"/>
      <c r="C289" s="231">
        <v>158</v>
      </c>
      <c r="D289" s="232"/>
      <c r="E289" s="231" t="s">
        <v>506</v>
      </c>
      <c r="F289" s="448" t="s">
        <v>649</v>
      </c>
      <c r="G289" s="449"/>
      <c r="H289" s="449"/>
      <c r="I289" s="450"/>
      <c r="J289" s="231" t="s">
        <v>157</v>
      </c>
      <c r="K289" s="231">
        <v>4</v>
      </c>
      <c r="L289" s="446"/>
      <c r="M289" s="447"/>
      <c r="N289" s="233">
        <f t="shared" si="4"/>
        <v>0</v>
      </c>
      <c r="O289" s="334"/>
    </row>
    <row r="290" spans="2:15" s="269" customFormat="1" ht="38.4" customHeight="1">
      <c r="B290" s="337"/>
      <c r="C290" s="231">
        <v>159</v>
      </c>
      <c r="D290" s="232"/>
      <c r="E290" s="231" t="s">
        <v>650</v>
      </c>
      <c r="F290" s="448" t="s">
        <v>651</v>
      </c>
      <c r="G290" s="449"/>
      <c r="H290" s="449"/>
      <c r="I290" s="450"/>
      <c r="J290" s="231" t="s">
        <v>157</v>
      </c>
      <c r="K290" s="231">
        <v>4</v>
      </c>
      <c r="L290" s="446"/>
      <c r="M290" s="447"/>
      <c r="N290" s="233">
        <f t="shared" si="4"/>
        <v>0</v>
      </c>
      <c r="O290" s="334"/>
    </row>
    <row r="291" spans="2:15" s="269" customFormat="1" ht="18" customHeight="1">
      <c r="B291" s="337"/>
      <c r="C291" s="231">
        <v>160</v>
      </c>
      <c r="D291" s="232"/>
      <c r="E291" s="231" t="s">
        <v>506</v>
      </c>
      <c r="F291" s="448" t="s">
        <v>735</v>
      </c>
      <c r="G291" s="449"/>
      <c r="H291" s="449"/>
      <c r="I291" s="450"/>
      <c r="J291" s="231" t="s">
        <v>652</v>
      </c>
      <c r="K291" s="231">
        <v>4</v>
      </c>
      <c r="L291" s="446"/>
      <c r="M291" s="447"/>
      <c r="N291" s="233">
        <f t="shared" si="4"/>
        <v>0</v>
      </c>
      <c r="O291" s="334"/>
    </row>
    <row r="292" spans="2:15" s="269" customFormat="1" ht="38.4" customHeight="1">
      <c r="B292" s="337"/>
      <c r="C292" s="231">
        <v>161</v>
      </c>
      <c r="D292" s="232"/>
      <c r="E292" s="231" t="s">
        <v>653</v>
      </c>
      <c r="F292" s="448" t="s">
        <v>654</v>
      </c>
      <c r="G292" s="449"/>
      <c r="H292" s="449"/>
      <c r="I292" s="450"/>
      <c r="J292" s="231" t="s">
        <v>513</v>
      </c>
      <c r="K292" s="231">
        <v>901</v>
      </c>
      <c r="L292" s="446"/>
      <c r="M292" s="447"/>
      <c r="N292" s="233">
        <f t="shared" si="4"/>
        <v>0</v>
      </c>
      <c r="O292" s="334"/>
    </row>
    <row r="293" spans="2:15" s="269" customFormat="1" ht="18" customHeight="1">
      <c r="B293" s="337"/>
      <c r="C293" s="231">
        <v>162</v>
      </c>
      <c r="D293" s="232"/>
      <c r="E293" s="231" t="s">
        <v>506</v>
      </c>
      <c r="F293" s="448" t="s">
        <v>655</v>
      </c>
      <c r="G293" s="449"/>
      <c r="H293" s="449"/>
      <c r="I293" s="450"/>
      <c r="J293" s="231" t="s">
        <v>546</v>
      </c>
      <c r="K293" s="231">
        <v>63</v>
      </c>
      <c r="L293" s="446"/>
      <c r="M293" s="447"/>
      <c r="N293" s="233">
        <f t="shared" si="4"/>
        <v>0</v>
      </c>
      <c r="O293" s="334"/>
    </row>
    <row r="294" spans="2:15" s="269" customFormat="1" ht="37.2" customHeight="1">
      <c r="B294" s="337"/>
      <c r="C294" s="231">
        <v>163</v>
      </c>
      <c r="D294" s="232"/>
      <c r="E294" s="231" t="s">
        <v>506</v>
      </c>
      <c r="F294" s="448" t="s">
        <v>656</v>
      </c>
      <c r="G294" s="449"/>
      <c r="H294" s="449"/>
      <c r="I294" s="450"/>
      <c r="J294" s="231" t="s">
        <v>566</v>
      </c>
      <c r="K294" s="231">
        <v>135</v>
      </c>
      <c r="L294" s="446"/>
      <c r="M294" s="447"/>
      <c r="N294" s="233">
        <f t="shared" si="4"/>
        <v>0</v>
      </c>
      <c r="O294" s="334"/>
    </row>
    <row r="295" spans="2:15" s="269" customFormat="1" ht="27" customHeight="1">
      <c r="B295" s="337"/>
      <c r="C295" s="273"/>
      <c r="D295" s="274"/>
      <c r="E295" s="275"/>
      <c r="F295" s="255" t="s">
        <v>657</v>
      </c>
      <c r="G295" s="256"/>
      <c r="H295" s="256"/>
      <c r="I295" s="256"/>
      <c r="K295" s="278"/>
      <c r="L295" s="320"/>
      <c r="M295" s="321"/>
      <c r="N295" s="258">
        <f>SUM(N256:N294)</f>
        <v>0</v>
      </c>
      <c r="O295" s="334"/>
    </row>
    <row r="296" spans="2:15" s="269" customFormat="1" ht="18" customHeight="1">
      <c r="B296" s="337"/>
      <c r="C296" s="273"/>
      <c r="D296" s="274"/>
      <c r="E296" s="282"/>
      <c r="F296" s="283"/>
      <c r="G296" s="256"/>
      <c r="H296" s="256"/>
      <c r="I296" s="256"/>
      <c r="J296" s="257"/>
      <c r="K296" s="257"/>
      <c r="L296" s="315"/>
      <c r="M296" s="326"/>
      <c r="N296" s="284"/>
      <c r="O296" s="334"/>
    </row>
    <row r="297" spans="2:15" s="269" customFormat="1" ht="27" customHeight="1">
      <c r="B297" s="337"/>
      <c r="C297" s="263"/>
      <c r="D297" s="264" t="s">
        <v>726</v>
      </c>
      <c r="E297" s="264"/>
      <c r="F297" s="280"/>
      <c r="G297" s="266"/>
      <c r="H297" s="266"/>
      <c r="I297" s="266"/>
      <c r="J297" s="267"/>
      <c r="K297" s="267"/>
      <c r="L297" s="319"/>
      <c r="M297" s="319"/>
      <c r="N297" s="268">
        <f>N332</f>
        <v>0</v>
      </c>
      <c r="O297" s="334"/>
    </row>
    <row r="298" spans="2:15" s="269" customFormat="1" ht="27" customHeight="1">
      <c r="B298" s="337"/>
      <c r="C298" s="231">
        <v>164</v>
      </c>
      <c r="D298" s="232"/>
      <c r="E298" s="231" t="s">
        <v>658</v>
      </c>
      <c r="F298" s="448" t="s">
        <v>659</v>
      </c>
      <c r="G298" s="449"/>
      <c r="H298" s="449"/>
      <c r="I298" s="450"/>
      <c r="J298" s="231" t="s">
        <v>508</v>
      </c>
      <c r="K298" s="231">
        <v>1122</v>
      </c>
      <c r="L298" s="446"/>
      <c r="M298" s="447"/>
      <c r="N298" s="233">
        <f t="shared" si="4"/>
        <v>0</v>
      </c>
      <c r="O298" s="334"/>
    </row>
    <row r="299" spans="2:15" s="269" customFormat="1" ht="27" customHeight="1">
      <c r="B299" s="337"/>
      <c r="C299" s="231">
        <v>165</v>
      </c>
      <c r="D299" s="232"/>
      <c r="E299" s="231" t="s">
        <v>658</v>
      </c>
      <c r="F299" s="448" t="s">
        <v>660</v>
      </c>
      <c r="G299" s="449"/>
      <c r="H299" s="449"/>
      <c r="I299" s="450"/>
      <c r="J299" s="231" t="s">
        <v>508</v>
      </c>
      <c r="K299" s="231">
        <v>3730</v>
      </c>
      <c r="L299" s="446"/>
      <c r="M299" s="447"/>
      <c r="N299" s="233">
        <f t="shared" si="4"/>
        <v>0</v>
      </c>
      <c r="O299" s="334"/>
    </row>
    <row r="300" spans="2:15" s="269" customFormat="1" ht="18" customHeight="1">
      <c r="B300" s="337"/>
      <c r="C300" s="231">
        <v>166</v>
      </c>
      <c r="D300" s="232"/>
      <c r="E300" s="231" t="s">
        <v>506</v>
      </c>
      <c r="F300" s="448" t="s">
        <v>661</v>
      </c>
      <c r="G300" s="449"/>
      <c r="H300" s="449"/>
      <c r="I300" s="450"/>
      <c r="J300" s="231" t="s">
        <v>508</v>
      </c>
      <c r="K300" s="231">
        <v>15</v>
      </c>
      <c r="L300" s="446"/>
      <c r="M300" s="447"/>
      <c r="N300" s="233">
        <f t="shared" si="4"/>
        <v>0</v>
      </c>
      <c r="O300" s="334"/>
    </row>
    <row r="301" spans="2:15" s="269" customFormat="1" ht="18" customHeight="1">
      <c r="B301" s="337"/>
      <c r="C301" s="231">
        <v>167</v>
      </c>
      <c r="D301" s="232"/>
      <c r="E301" s="231" t="s">
        <v>506</v>
      </c>
      <c r="F301" s="448" t="s">
        <v>662</v>
      </c>
      <c r="G301" s="449"/>
      <c r="H301" s="449"/>
      <c r="I301" s="450"/>
      <c r="J301" s="231" t="s">
        <v>508</v>
      </c>
      <c r="K301" s="231">
        <v>75</v>
      </c>
      <c r="L301" s="446"/>
      <c r="M301" s="447"/>
      <c r="N301" s="233">
        <f t="shared" si="4"/>
        <v>0</v>
      </c>
      <c r="O301" s="334"/>
    </row>
    <row r="302" spans="2:15" s="269" customFormat="1" ht="18" customHeight="1">
      <c r="B302" s="337"/>
      <c r="C302" s="231">
        <v>168</v>
      </c>
      <c r="D302" s="232"/>
      <c r="E302" s="231" t="s">
        <v>506</v>
      </c>
      <c r="F302" s="448" t="s">
        <v>663</v>
      </c>
      <c r="G302" s="449"/>
      <c r="H302" s="449"/>
      <c r="I302" s="450"/>
      <c r="J302" s="231" t="s">
        <v>508</v>
      </c>
      <c r="K302" s="231">
        <v>10</v>
      </c>
      <c r="L302" s="446"/>
      <c r="M302" s="447"/>
      <c r="N302" s="233">
        <f t="shared" si="4"/>
        <v>0</v>
      </c>
      <c r="O302" s="334"/>
    </row>
    <row r="303" spans="2:15" s="269" customFormat="1" ht="29.4" customHeight="1">
      <c r="B303" s="337"/>
      <c r="C303" s="231">
        <v>169</v>
      </c>
      <c r="D303" s="232"/>
      <c r="E303" s="231" t="s">
        <v>506</v>
      </c>
      <c r="F303" s="448" t="s">
        <v>664</v>
      </c>
      <c r="G303" s="449"/>
      <c r="H303" s="449"/>
      <c r="I303" s="450"/>
      <c r="J303" s="231" t="s">
        <v>508</v>
      </c>
      <c r="K303" s="231">
        <v>40</v>
      </c>
      <c r="L303" s="446"/>
      <c r="M303" s="447"/>
      <c r="N303" s="233">
        <f t="shared" si="4"/>
        <v>0</v>
      </c>
      <c r="O303" s="334"/>
    </row>
    <row r="304" spans="2:15" s="269" customFormat="1" ht="18" customHeight="1">
      <c r="B304" s="337"/>
      <c r="C304" s="231">
        <v>170</v>
      </c>
      <c r="D304" s="232"/>
      <c r="E304" s="231" t="s">
        <v>506</v>
      </c>
      <c r="F304" s="448" t="s">
        <v>665</v>
      </c>
      <c r="G304" s="449"/>
      <c r="H304" s="449"/>
      <c r="I304" s="450"/>
      <c r="J304" s="231" t="s">
        <v>508</v>
      </c>
      <c r="K304" s="231">
        <v>20</v>
      </c>
      <c r="L304" s="446"/>
      <c r="M304" s="447"/>
      <c r="N304" s="233">
        <f t="shared" si="4"/>
        <v>0</v>
      </c>
      <c r="O304" s="334"/>
    </row>
    <row r="305" spans="2:15" s="269" customFormat="1" ht="26.4" customHeight="1">
      <c r="B305" s="337"/>
      <c r="C305" s="231">
        <v>171</v>
      </c>
      <c r="D305" s="232"/>
      <c r="E305" s="231" t="s">
        <v>506</v>
      </c>
      <c r="F305" s="448" t="s">
        <v>666</v>
      </c>
      <c r="G305" s="449"/>
      <c r="H305" s="449"/>
      <c r="I305" s="450"/>
      <c r="J305" s="231" t="s">
        <v>508</v>
      </c>
      <c r="K305" s="231">
        <v>55</v>
      </c>
      <c r="L305" s="446"/>
      <c r="M305" s="447"/>
      <c r="N305" s="233">
        <f t="shared" si="4"/>
        <v>0</v>
      </c>
      <c r="O305" s="334"/>
    </row>
    <row r="306" spans="2:15" s="269" customFormat="1" ht="18" customHeight="1">
      <c r="B306" s="337"/>
      <c r="C306" s="231">
        <v>172</v>
      </c>
      <c r="D306" s="232"/>
      <c r="E306" s="231" t="s">
        <v>506</v>
      </c>
      <c r="F306" s="448" t="s">
        <v>667</v>
      </c>
      <c r="G306" s="449"/>
      <c r="H306" s="449"/>
      <c r="I306" s="450"/>
      <c r="J306" s="231" t="s">
        <v>508</v>
      </c>
      <c r="K306" s="231">
        <v>91</v>
      </c>
      <c r="L306" s="446"/>
      <c r="M306" s="447"/>
      <c r="N306" s="233">
        <f t="shared" si="4"/>
        <v>0</v>
      </c>
      <c r="O306" s="334"/>
    </row>
    <row r="307" spans="2:15" s="269" customFormat="1" ht="27" customHeight="1">
      <c r="B307" s="337"/>
      <c r="C307" s="231">
        <v>173</v>
      </c>
      <c r="D307" s="232"/>
      <c r="E307" s="231" t="s">
        <v>506</v>
      </c>
      <c r="F307" s="448" t="s">
        <v>668</v>
      </c>
      <c r="G307" s="449"/>
      <c r="H307" s="449"/>
      <c r="I307" s="450"/>
      <c r="J307" s="231" t="s">
        <v>508</v>
      </c>
      <c r="K307" s="231">
        <v>40</v>
      </c>
      <c r="L307" s="446"/>
      <c r="M307" s="447"/>
      <c r="N307" s="233">
        <f t="shared" si="4"/>
        <v>0</v>
      </c>
      <c r="O307" s="334"/>
    </row>
    <row r="308" spans="2:15" s="269" customFormat="1" ht="18" customHeight="1">
      <c r="B308" s="337"/>
      <c r="C308" s="231">
        <v>174</v>
      </c>
      <c r="D308" s="232"/>
      <c r="E308" s="231" t="s">
        <v>506</v>
      </c>
      <c r="F308" s="448" t="s">
        <v>669</v>
      </c>
      <c r="G308" s="449"/>
      <c r="H308" s="449"/>
      <c r="I308" s="450"/>
      <c r="J308" s="231" t="s">
        <v>508</v>
      </c>
      <c r="K308" s="231">
        <v>25</v>
      </c>
      <c r="L308" s="446"/>
      <c r="M308" s="447"/>
      <c r="N308" s="233">
        <f t="shared" si="4"/>
        <v>0</v>
      </c>
      <c r="O308" s="334"/>
    </row>
    <row r="309" spans="2:15" s="269" customFormat="1" ht="29.4" customHeight="1">
      <c r="B309" s="337"/>
      <c r="C309" s="231">
        <v>175</v>
      </c>
      <c r="D309" s="232"/>
      <c r="E309" s="231" t="s">
        <v>506</v>
      </c>
      <c r="F309" s="448" t="s">
        <v>670</v>
      </c>
      <c r="G309" s="449"/>
      <c r="H309" s="449"/>
      <c r="I309" s="450"/>
      <c r="J309" s="231" t="s">
        <v>508</v>
      </c>
      <c r="K309" s="231">
        <v>35</v>
      </c>
      <c r="L309" s="446"/>
      <c r="M309" s="447"/>
      <c r="N309" s="233">
        <f t="shared" si="4"/>
        <v>0</v>
      </c>
      <c r="O309" s="334"/>
    </row>
    <row r="310" spans="2:15" s="269" customFormat="1" ht="18" customHeight="1">
      <c r="B310" s="337"/>
      <c r="C310" s="231">
        <v>176</v>
      </c>
      <c r="D310" s="232"/>
      <c r="E310" s="231" t="s">
        <v>506</v>
      </c>
      <c r="F310" s="448" t="s">
        <v>671</v>
      </c>
      <c r="G310" s="449"/>
      <c r="H310" s="449"/>
      <c r="I310" s="450"/>
      <c r="J310" s="231" t="s">
        <v>508</v>
      </c>
      <c r="K310" s="231">
        <v>10</v>
      </c>
      <c r="L310" s="446"/>
      <c r="M310" s="447"/>
      <c r="N310" s="233">
        <f t="shared" si="4"/>
        <v>0</v>
      </c>
      <c r="O310" s="334"/>
    </row>
    <row r="311" spans="2:15" s="269" customFormat="1" ht="18" customHeight="1">
      <c r="B311" s="337"/>
      <c r="C311" s="231">
        <v>177</v>
      </c>
      <c r="D311" s="232"/>
      <c r="E311" s="231" t="s">
        <v>506</v>
      </c>
      <c r="F311" s="448" t="s">
        <v>672</v>
      </c>
      <c r="G311" s="449"/>
      <c r="H311" s="449"/>
      <c r="I311" s="450"/>
      <c r="J311" s="231" t="s">
        <v>508</v>
      </c>
      <c r="K311" s="231">
        <v>60</v>
      </c>
      <c r="L311" s="446"/>
      <c r="M311" s="447"/>
      <c r="N311" s="233">
        <f aca="true" t="shared" si="5" ref="N311:N355">ROUND(L311*K311,2)</f>
        <v>0</v>
      </c>
      <c r="O311" s="334"/>
    </row>
    <row r="312" spans="2:15" s="269" customFormat="1" ht="18" customHeight="1">
      <c r="B312" s="337"/>
      <c r="C312" s="231">
        <v>178</v>
      </c>
      <c r="D312" s="232"/>
      <c r="E312" s="231" t="s">
        <v>506</v>
      </c>
      <c r="F312" s="448" t="s">
        <v>673</v>
      </c>
      <c r="G312" s="449"/>
      <c r="H312" s="449"/>
      <c r="I312" s="450"/>
      <c r="J312" s="231" t="s">
        <v>508</v>
      </c>
      <c r="K312" s="231">
        <v>55</v>
      </c>
      <c r="L312" s="446"/>
      <c r="M312" s="447"/>
      <c r="N312" s="233">
        <f t="shared" si="5"/>
        <v>0</v>
      </c>
      <c r="O312" s="334"/>
    </row>
    <row r="313" spans="2:15" s="269" customFormat="1" ht="18" customHeight="1">
      <c r="B313" s="337"/>
      <c r="C313" s="231">
        <v>179</v>
      </c>
      <c r="D313" s="232"/>
      <c r="E313" s="231" t="s">
        <v>506</v>
      </c>
      <c r="F313" s="448" t="s">
        <v>674</v>
      </c>
      <c r="G313" s="449"/>
      <c r="H313" s="449"/>
      <c r="I313" s="450"/>
      <c r="J313" s="231" t="s">
        <v>508</v>
      </c>
      <c r="K313" s="231">
        <v>35</v>
      </c>
      <c r="L313" s="446"/>
      <c r="M313" s="447"/>
      <c r="N313" s="233">
        <f t="shared" si="5"/>
        <v>0</v>
      </c>
      <c r="O313" s="334"/>
    </row>
    <row r="314" spans="2:15" s="269" customFormat="1" ht="18" customHeight="1">
      <c r="B314" s="337"/>
      <c r="C314" s="231">
        <v>180</v>
      </c>
      <c r="D314" s="232"/>
      <c r="E314" s="231" t="s">
        <v>506</v>
      </c>
      <c r="F314" s="448" t="s">
        <v>675</v>
      </c>
      <c r="G314" s="449"/>
      <c r="H314" s="449"/>
      <c r="I314" s="450"/>
      <c r="J314" s="231" t="s">
        <v>508</v>
      </c>
      <c r="K314" s="231">
        <v>45</v>
      </c>
      <c r="L314" s="446"/>
      <c r="M314" s="447"/>
      <c r="N314" s="233">
        <f t="shared" si="5"/>
        <v>0</v>
      </c>
      <c r="O314" s="334"/>
    </row>
    <row r="315" spans="2:15" s="269" customFormat="1" ht="27" customHeight="1">
      <c r="B315" s="337"/>
      <c r="C315" s="231">
        <v>181</v>
      </c>
      <c r="D315" s="232"/>
      <c r="E315" s="231" t="s">
        <v>506</v>
      </c>
      <c r="F315" s="448" t="s">
        <v>676</v>
      </c>
      <c r="G315" s="449"/>
      <c r="H315" s="449"/>
      <c r="I315" s="450"/>
      <c r="J315" s="231" t="s">
        <v>508</v>
      </c>
      <c r="K315" s="231">
        <v>20</v>
      </c>
      <c r="L315" s="446"/>
      <c r="M315" s="447"/>
      <c r="N315" s="233">
        <f t="shared" si="5"/>
        <v>0</v>
      </c>
      <c r="O315" s="334"/>
    </row>
    <row r="316" spans="2:15" s="269" customFormat="1" ht="18" customHeight="1">
      <c r="B316" s="337"/>
      <c r="C316" s="231">
        <v>182</v>
      </c>
      <c r="D316" s="232"/>
      <c r="E316" s="231" t="s">
        <v>506</v>
      </c>
      <c r="F316" s="448" t="s">
        <v>677</v>
      </c>
      <c r="G316" s="449"/>
      <c r="H316" s="449"/>
      <c r="I316" s="450"/>
      <c r="J316" s="231" t="s">
        <v>508</v>
      </c>
      <c r="K316" s="231">
        <v>35</v>
      </c>
      <c r="L316" s="446"/>
      <c r="M316" s="447"/>
      <c r="N316" s="233">
        <f t="shared" si="5"/>
        <v>0</v>
      </c>
      <c r="O316" s="334"/>
    </row>
    <row r="317" spans="2:15" s="269" customFormat="1" ht="18" customHeight="1">
      <c r="B317" s="337"/>
      <c r="C317" s="231">
        <v>183</v>
      </c>
      <c r="D317" s="232"/>
      <c r="E317" s="231" t="s">
        <v>506</v>
      </c>
      <c r="F317" s="448" t="s">
        <v>678</v>
      </c>
      <c r="G317" s="449"/>
      <c r="H317" s="449"/>
      <c r="I317" s="450"/>
      <c r="J317" s="231" t="s">
        <v>508</v>
      </c>
      <c r="K317" s="231">
        <v>80</v>
      </c>
      <c r="L317" s="446"/>
      <c r="M317" s="447"/>
      <c r="N317" s="233">
        <f t="shared" si="5"/>
        <v>0</v>
      </c>
      <c r="O317" s="334"/>
    </row>
    <row r="318" spans="2:15" s="269" customFormat="1" ht="18" customHeight="1">
      <c r="B318" s="337"/>
      <c r="C318" s="231">
        <v>184</v>
      </c>
      <c r="D318" s="232"/>
      <c r="E318" s="231" t="s">
        <v>506</v>
      </c>
      <c r="F318" s="448" t="s">
        <v>679</v>
      </c>
      <c r="G318" s="449"/>
      <c r="H318" s="449"/>
      <c r="I318" s="450"/>
      <c r="J318" s="231" t="s">
        <v>508</v>
      </c>
      <c r="K318" s="231">
        <v>15</v>
      </c>
      <c r="L318" s="446"/>
      <c r="M318" s="447"/>
      <c r="N318" s="233">
        <f t="shared" si="5"/>
        <v>0</v>
      </c>
      <c r="O318" s="334"/>
    </row>
    <row r="319" spans="2:15" s="269" customFormat="1" ht="18" customHeight="1">
      <c r="B319" s="337"/>
      <c r="C319" s="231">
        <v>185</v>
      </c>
      <c r="D319" s="232"/>
      <c r="E319" s="231" t="s">
        <v>506</v>
      </c>
      <c r="F319" s="448" t="s">
        <v>680</v>
      </c>
      <c r="G319" s="449"/>
      <c r="H319" s="449"/>
      <c r="I319" s="450"/>
      <c r="J319" s="231" t="s">
        <v>508</v>
      </c>
      <c r="K319" s="231">
        <v>40</v>
      </c>
      <c r="L319" s="446"/>
      <c r="M319" s="447"/>
      <c r="N319" s="233">
        <f t="shared" si="5"/>
        <v>0</v>
      </c>
      <c r="O319" s="334"/>
    </row>
    <row r="320" spans="2:15" s="269" customFormat="1" ht="27.6" customHeight="1">
      <c r="B320" s="337"/>
      <c r="C320" s="231">
        <v>186</v>
      </c>
      <c r="D320" s="232"/>
      <c r="E320" s="231" t="s">
        <v>506</v>
      </c>
      <c r="F320" s="448" t="s">
        <v>681</v>
      </c>
      <c r="G320" s="449"/>
      <c r="H320" s="449"/>
      <c r="I320" s="450"/>
      <c r="J320" s="231" t="s">
        <v>508</v>
      </c>
      <c r="K320" s="231">
        <v>70</v>
      </c>
      <c r="L320" s="446"/>
      <c r="M320" s="447"/>
      <c r="N320" s="233">
        <f t="shared" si="5"/>
        <v>0</v>
      </c>
      <c r="O320" s="334"/>
    </row>
    <row r="321" spans="2:15" s="269" customFormat="1" ht="18" customHeight="1">
      <c r="B321" s="337"/>
      <c r="C321" s="231">
        <v>187</v>
      </c>
      <c r="D321" s="232"/>
      <c r="E321" s="231" t="s">
        <v>506</v>
      </c>
      <c r="F321" s="448" t="s">
        <v>682</v>
      </c>
      <c r="G321" s="449"/>
      <c r="H321" s="449"/>
      <c r="I321" s="450"/>
      <c r="J321" s="231" t="s">
        <v>508</v>
      </c>
      <c r="K321" s="231">
        <v>100</v>
      </c>
      <c r="L321" s="446"/>
      <c r="M321" s="447"/>
      <c r="N321" s="233">
        <f t="shared" si="5"/>
        <v>0</v>
      </c>
      <c r="O321" s="334"/>
    </row>
    <row r="322" spans="2:15" s="269" customFormat="1" ht="27" customHeight="1">
      <c r="B322" s="337"/>
      <c r="C322" s="231">
        <v>188</v>
      </c>
      <c r="D322" s="232"/>
      <c r="E322" s="231" t="s">
        <v>506</v>
      </c>
      <c r="F322" s="448" t="s">
        <v>683</v>
      </c>
      <c r="G322" s="449"/>
      <c r="H322" s="449"/>
      <c r="I322" s="450"/>
      <c r="J322" s="231" t="s">
        <v>508</v>
      </c>
      <c r="K322" s="231">
        <v>57</v>
      </c>
      <c r="L322" s="446"/>
      <c r="M322" s="447"/>
      <c r="N322" s="233">
        <f t="shared" si="5"/>
        <v>0</v>
      </c>
      <c r="O322" s="334"/>
    </row>
    <row r="323" spans="2:15" s="269" customFormat="1" ht="18" customHeight="1">
      <c r="B323" s="337"/>
      <c r="C323" s="231">
        <v>189</v>
      </c>
      <c r="D323" s="232"/>
      <c r="E323" s="231" t="s">
        <v>506</v>
      </c>
      <c r="F323" s="448" t="s">
        <v>684</v>
      </c>
      <c r="G323" s="449"/>
      <c r="H323" s="449"/>
      <c r="I323" s="450"/>
      <c r="J323" s="231" t="s">
        <v>508</v>
      </c>
      <c r="K323" s="231">
        <v>20</v>
      </c>
      <c r="L323" s="446"/>
      <c r="M323" s="447"/>
      <c r="N323" s="233">
        <f t="shared" si="5"/>
        <v>0</v>
      </c>
      <c r="O323" s="334"/>
    </row>
    <row r="324" spans="2:15" s="269" customFormat="1" ht="26.4" customHeight="1">
      <c r="B324" s="337"/>
      <c r="C324" s="231">
        <v>190</v>
      </c>
      <c r="D324" s="232"/>
      <c r="E324" s="231" t="s">
        <v>506</v>
      </c>
      <c r="F324" s="448" t="s">
        <v>685</v>
      </c>
      <c r="G324" s="449"/>
      <c r="H324" s="449"/>
      <c r="I324" s="450"/>
      <c r="J324" s="231" t="s">
        <v>508</v>
      </c>
      <c r="K324" s="231">
        <v>14</v>
      </c>
      <c r="L324" s="446"/>
      <c r="M324" s="447"/>
      <c r="N324" s="233">
        <f t="shared" si="5"/>
        <v>0</v>
      </c>
      <c r="O324" s="334"/>
    </row>
    <row r="325" spans="2:15" s="269" customFormat="1" ht="18" customHeight="1">
      <c r="B325" s="337"/>
      <c r="C325" s="231">
        <v>191</v>
      </c>
      <c r="D325" s="232"/>
      <c r="E325" s="231" t="s">
        <v>506</v>
      </c>
      <c r="F325" s="448" t="s">
        <v>686</v>
      </c>
      <c r="G325" s="449"/>
      <c r="H325" s="449"/>
      <c r="I325" s="450"/>
      <c r="J325" s="231" t="s">
        <v>508</v>
      </c>
      <c r="K325" s="231">
        <v>30</v>
      </c>
      <c r="L325" s="446"/>
      <c r="M325" s="447"/>
      <c r="N325" s="233">
        <f t="shared" si="5"/>
        <v>0</v>
      </c>
      <c r="O325" s="334"/>
    </row>
    <row r="326" spans="2:15" s="269" customFormat="1" ht="26.4" customHeight="1">
      <c r="B326" s="337"/>
      <c r="C326" s="231">
        <v>192</v>
      </c>
      <c r="D326" s="232"/>
      <c r="E326" s="231" t="s">
        <v>506</v>
      </c>
      <c r="F326" s="448" t="s">
        <v>687</v>
      </c>
      <c r="G326" s="449"/>
      <c r="H326" s="449"/>
      <c r="I326" s="450"/>
      <c r="J326" s="231" t="s">
        <v>508</v>
      </c>
      <c r="K326" s="231">
        <v>15</v>
      </c>
      <c r="L326" s="446"/>
      <c r="M326" s="447"/>
      <c r="N326" s="233">
        <f t="shared" si="5"/>
        <v>0</v>
      </c>
      <c r="O326" s="334"/>
    </row>
    <row r="327" spans="2:15" s="269" customFormat="1" ht="18" customHeight="1">
      <c r="B327" s="337"/>
      <c r="C327" s="231">
        <v>193</v>
      </c>
      <c r="D327" s="232"/>
      <c r="E327" s="231" t="s">
        <v>506</v>
      </c>
      <c r="F327" s="448" t="s">
        <v>688</v>
      </c>
      <c r="G327" s="449"/>
      <c r="H327" s="449"/>
      <c r="I327" s="450"/>
      <c r="J327" s="231" t="s">
        <v>508</v>
      </c>
      <c r="K327" s="231">
        <v>15</v>
      </c>
      <c r="L327" s="446"/>
      <c r="M327" s="447"/>
      <c r="N327" s="233">
        <f t="shared" si="5"/>
        <v>0</v>
      </c>
      <c r="O327" s="334"/>
    </row>
    <row r="328" spans="2:15" s="269" customFormat="1" ht="18" customHeight="1">
      <c r="B328" s="337"/>
      <c r="C328" s="231">
        <v>194</v>
      </c>
      <c r="D328" s="232"/>
      <c r="E328" s="231" t="s">
        <v>506</v>
      </c>
      <c r="F328" s="448" t="s">
        <v>689</v>
      </c>
      <c r="G328" s="449"/>
      <c r="H328" s="449"/>
      <c r="I328" s="450"/>
      <c r="J328" s="231" t="s">
        <v>508</v>
      </c>
      <c r="K328" s="231">
        <v>3730</v>
      </c>
      <c r="L328" s="446"/>
      <c r="M328" s="447"/>
      <c r="N328" s="233">
        <f t="shared" si="5"/>
        <v>0</v>
      </c>
      <c r="O328" s="334"/>
    </row>
    <row r="329" spans="2:15" s="269" customFormat="1" ht="37.8" customHeight="1">
      <c r="B329" s="337"/>
      <c r="C329" s="231">
        <v>195</v>
      </c>
      <c r="D329" s="232"/>
      <c r="E329" s="231" t="s">
        <v>506</v>
      </c>
      <c r="F329" s="448" t="s">
        <v>656</v>
      </c>
      <c r="G329" s="449"/>
      <c r="H329" s="449"/>
      <c r="I329" s="450"/>
      <c r="J329" s="231" t="s">
        <v>566</v>
      </c>
      <c r="K329" s="231">
        <v>29.7</v>
      </c>
      <c r="L329" s="446"/>
      <c r="M329" s="447"/>
      <c r="N329" s="233">
        <f t="shared" si="5"/>
        <v>0</v>
      </c>
      <c r="O329" s="334"/>
    </row>
    <row r="330" spans="2:15" s="269" customFormat="1" ht="26.4" customHeight="1">
      <c r="B330" s="337"/>
      <c r="C330" s="231">
        <v>196</v>
      </c>
      <c r="D330" s="232"/>
      <c r="E330" s="231" t="s">
        <v>653</v>
      </c>
      <c r="F330" s="448" t="s">
        <v>690</v>
      </c>
      <c r="G330" s="449"/>
      <c r="H330" s="449"/>
      <c r="I330" s="450"/>
      <c r="J330" s="231" t="s">
        <v>513</v>
      </c>
      <c r="K330" s="231">
        <v>198.5</v>
      </c>
      <c r="L330" s="446"/>
      <c r="M330" s="447"/>
      <c r="N330" s="233">
        <f t="shared" si="5"/>
        <v>0</v>
      </c>
      <c r="O330" s="334"/>
    </row>
    <row r="331" spans="2:15" s="269" customFormat="1" ht="18" customHeight="1">
      <c r="B331" s="337"/>
      <c r="C331" s="231">
        <v>197</v>
      </c>
      <c r="D331" s="232"/>
      <c r="E331" s="231" t="s">
        <v>506</v>
      </c>
      <c r="F331" s="448" t="s">
        <v>691</v>
      </c>
      <c r="G331" s="449"/>
      <c r="H331" s="449"/>
      <c r="I331" s="450"/>
      <c r="J331" s="231" t="s">
        <v>546</v>
      </c>
      <c r="K331" s="231">
        <v>9.9</v>
      </c>
      <c r="L331" s="446"/>
      <c r="M331" s="447"/>
      <c r="N331" s="233">
        <f t="shared" si="5"/>
        <v>0</v>
      </c>
      <c r="O331" s="334"/>
    </row>
    <row r="332" spans="2:15" s="269" customFormat="1" ht="26.4" customHeight="1">
      <c r="B332" s="337"/>
      <c r="C332" s="231"/>
      <c r="D332" s="232"/>
      <c r="E332" s="231"/>
      <c r="F332" s="255" t="s">
        <v>692</v>
      </c>
      <c r="G332" s="256"/>
      <c r="H332" s="256"/>
      <c r="I332" s="256"/>
      <c r="J332" s="257"/>
      <c r="K332" s="257"/>
      <c r="L332" s="315"/>
      <c r="M332" s="316"/>
      <c r="N332" s="258">
        <f>SUM(N298:N331)</f>
        <v>0</v>
      </c>
      <c r="O332" s="334"/>
    </row>
    <row r="333" spans="2:15" s="269" customFormat="1" ht="18" customHeight="1">
      <c r="B333" s="337"/>
      <c r="C333" s="235"/>
      <c r="D333" s="236"/>
      <c r="E333" s="242"/>
      <c r="F333" s="348"/>
      <c r="J333" s="260"/>
      <c r="K333" s="260"/>
      <c r="L333" s="317"/>
      <c r="M333" s="327"/>
      <c r="N333" s="261"/>
      <c r="O333" s="334"/>
    </row>
    <row r="334" spans="2:15" s="269" customFormat="1" ht="27" customHeight="1">
      <c r="B334" s="337"/>
      <c r="C334" s="263"/>
      <c r="D334" s="264" t="s">
        <v>727</v>
      </c>
      <c r="E334" s="264"/>
      <c r="F334" s="347"/>
      <c r="G334" s="346"/>
      <c r="H334" s="346"/>
      <c r="I334" s="346"/>
      <c r="J334" s="267"/>
      <c r="K334" s="267"/>
      <c r="L334" s="319"/>
      <c r="M334" s="319"/>
      <c r="N334" s="268">
        <f>N344</f>
        <v>0</v>
      </c>
      <c r="O334" s="334"/>
    </row>
    <row r="335" spans="2:15" s="269" customFormat="1" ht="18.6" customHeight="1">
      <c r="B335" s="337"/>
      <c r="C335" s="231">
        <v>198</v>
      </c>
      <c r="D335" s="232"/>
      <c r="E335" s="231" t="s">
        <v>693</v>
      </c>
      <c r="F335" s="448" t="s">
        <v>694</v>
      </c>
      <c r="G335" s="449"/>
      <c r="H335" s="449"/>
      <c r="I335" s="450"/>
      <c r="J335" s="231" t="s">
        <v>508</v>
      </c>
      <c r="K335" s="231">
        <v>1385</v>
      </c>
      <c r="L335" s="446"/>
      <c r="M335" s="447"/>
      <c r="N335" s="233">
        <f t="shared" si="5"/>
        <v>0</v>
      </c>
      <c r="O335" s="334"/>
    </row>
    <row r="336" spans="2:15" s="269" customFormat="1" ht="18.6" customHeight="1">
      <c r="B336" s="337"/>
      <c r="C336" s="231">
        <v>199</v>
      </c>
      <c r="D336" s="232"/>
      <c r="E336" s="231" t="s">
        <v>506</v>
      </c>
      <c r="F336" s="448" t="s">
        <v>695</v>
      </c>
      <c r="G336" s="449"/>
      <c r="H336" s="449"/>
      <c r="I336" s="450"/>
      <c r="J336" s="231" t="s">
        <v>546</v>
      </c>
      <c r="K336" s="231">
        <v>1.5</v>
      </c>
      <c r="L336" s="446"/>
      <c r="M336" s="447"/>
      <c r="N336" s="233">
        <f t="shared" si="5"/>
        <v>0</v>
      </c>
      <c r="O336" s="334"/>
    </row>
    <row r="337" spans="2:15" s="269" customFormat="1" ht="18.6" customHeight="1">
      <c r="B337" s="337"/>
      <c r="C337" s="231">
        <v>200</v>
      </c>
      <c r="D337" s="232"/>
      <c r="E337" s="231" t="s">
        <v>506</v>
      </c>
      <c r="F337" s="448" t="s">
        <v>696</v>
      </c>
      <c r="G337" s="449"/>
      <c r="H337" s="449"/>
      <c r="I337" s="450"/>
      <c r="J337" s="231" t="s">
        <v>508</v>
      </c>
      <c r="K337" s="231">
        <v>215</v>
      </c>
      <c r="L337" s="446"/>
      <c r="M337" s="447"/>
      <c r="N337" s="233">
        <f t="shared" si="5"/>
        <v>0</v>
      </c>
      <c r="O337" s="334"/>
    </row>
    <row r="338" spans="2:15" s="269" customFormat="1" ht="18.6" customHeight="1">
      <c r="B338" s="337"/>
      <c r="C338" s="231">
        <v>201</v>
      </c>
      <c r="D338" s="232"/>
      <c r="E338" s="231" t="s">
        <v>506</v>
      </c>
      <c r="F338" s="448" t="s">
        <v>697</v>
      </c>
      <c r="G338" s="449"/>
      <c r="H338" s="449"/>
      <c r="I338" s="450"/>
      <c r="J338" s="231" t="s">
        <v>508</v>
      </c>
      <c r="K338" s="231">
        <v>185</v>
      </c>
      <c r="L338" s="446"/>
      <c r="M338" s="447"/>
      <c r="N338" s="233">
        <f t="shared" si="5"/>
        <v>0</v>
      </c>
      <c r="O338" s="334"/>
    </row>
    <row r="339" spans="2:15" s="269" customFormat="1" ht="18.6" customHeight="1">
      <c r="B339" s="337"/>
      <c r="C339" s="231">
        <v>202</v>
      </c>
      <c r="D339" s="232"/>
      <c r="E339" s="231" t="s">
        <v>506</v>
      </c>
      <c r="F339" s="448" t="s">
        <v>698</v>
      </c>
      <c r="G339" s="449"/>
      <c r="H339" s="449"/>
      <c r="I339" s="450"/>
      <c r="J339" s="231" t="s">
        <v>508</v>
      </c>
      <c r="K339" s="231">
        <v>145</v>
      </c>
      <c r="L339" s="446"/>
      <c r="M339" s="447"/>
      <c r="N339" s="233">
        <f t="shared" si="5"/>
        <v>0</v>
      </c>
      <c r="O339" s="334"/>
    </row>
    <row r="340" spans="2:15" s="269" customFormat="1" ht="18.6" customHeight="1">
      <c r="B340" s="337"/>
      <c r="C340" s="231">
        <v>203</v>
      </c>
      <c r="D340" s="232"/>
      <c r="E340" s="231" t="s">
        <v>506</v>
      </c>
      <c r="F340" s="448" t="s">
        <v>699</v>
      </c>
      <c r="G340" s="449"/>
      <c r="H340" s="449"/>
      <c r="I340" s="450"/>
      <c r="J340" s="231" t="s">
        <v>508</v>
      </c>
      <c r="K340" s="231">
        <v>60</v>
      </c>
      <c r="L340" s="446"/>
      <c r="M340" s="447"/>
      <c r="N340" s="233">
        <f t="shared" si="5"/>
        <v>0</v>
      </c>
      <c r="O340" s="334"/>
    </row>
    <row r="341" spans="2:15" s="269" customFormat="1" ht="18.6" customHeight="1">
      <c r="B341" s="337"/>
      <c r="C341" s="231">
        <v>204</v>
      </c>
      <c r="D341" s="232"/>
      <c r="E341" s="231" t="s">
        <v>506</v>
      </c>
      <c r="F341" s="448" t="s">
        <v>700</v>
      </c>
      <c r="G341" s="449"/>
      <c r="H341" s="449"/>
      <c r="I341" s="450"/>
      <c r="J341" s="231" t="s">
        <v>508</v>
      </c>
      <c r="K341" s="231">
        <v>80</v>
      </c>
      <c r="L341" s="446"/>
      <c r="M341" s="447"/>
      <c r="N341" s="233">
        <f t="shared" si="5"/>
        <v>0</v>
      </c>
      <c r="O341" s="334"/>
    </row>
    <row r="342" spans="2:15" s="269" customFormat="1" ht="18.6" customHeight="1">
      <c r="B342" s="337"/>
      <c r="C342" s="231">
        <v>205</v>
      </c>
      <c r="D342" s="232"/>
      <c r="E342" s="231" t="s">
        <v>506</v>
      </c>
      <c r="F342" s="448" t="s">
        <v>701</v>
      </c>
      <c r="G342" s="449"/>
      <c r="H342" s="449"/>
      <c r="I342" s="450"/>
      <c r="J342" s="231" t="s">
        <v>508</v>
      </c>
      <c r="K342" s="231">
        <v>620</v>
      </c>
      <c r="L342" s="446"/>
      <c r="M342" s="447"/>
      <c r="N342" s="233">
        <f t="shared" si="5"/>
        <v>0</v>
      </c>
      <c r="O342" s="334"/>
    </row>
    <row r="343" spans="2:15" s="269" customFormat="1" ht="18.6" customHeight="1">
      <c r="B343" s="337"/>
      <c r="C343" s="231">
        <v>206</v>
      </c>
      <c r="D343" s="232"/>
      <c r="E343" s="231" t="s">
        <v>506</v>
      </c>
      <c r="F343" s="448" t="s">
        <v>702</v>
      </c>
      <c r="G343" s="449"/>
      <c r="H343" s="449"/>
      <c r="I343" s="450"/>
      <c r="J343" s="231" t="s">
        <v>508</v>
      </c>
      <c r="K343" s="231">
        <v>80</v>
      </c>
      <c r="L343" s="446"/>
      <c r="M343" s="447"/>
      <c r="N343" s="233">
        <f t="shared" si="5"/>
        <v>0</v>
      </c>
      <c r="O343" s="334"/>
    </row>
    <row r="344" spans="2:15" s="269" customFormat="1" ht="24.6" customHeight="1">
      <c r="B344" s="337"/>
      <c r="C344" s="252"/>
      <c r="D344" s="285"/>
      <c r="E344" s="252"/>
      <c r="F344" s="255" t="s">
        <v>703</v>
      </c>
      <c r="G344" s="256"/>
      <c r="H344" s="256"/>
      <c r="I344" s="256"/>
      <c r="J344" s="257"/>
      <c r="K344" s="257"/>
      <c r="L344" s="315"/>
      <c r="M344" s="316"/>
      <c r="N344" s="258">
        <f>SUM(N335:N343)</f>
        <v>0</v>
      </c>
      <c r="O344" s="334"/>
    </row>
    <row r="345" spans="2:15" s="269" customFormat="1" ht="13.5">
      <c r="B345" s="337"/>
      <c r="C345" s="235"/>
      <c r="D345" s="236"/>
      <c r="E345" s="242"/>
      <c r="F345" s="243"/>
      <c r="G345" s="279"/>
      <c r="H345" s="279"/>
      <c r="I345" s="279"/>
      <c r="J345" s="245"/>
      <c r="K345" s="245"/>
      <c r="L345" s="311"/>
      <c r="M345" s="327"/>
      <c r="N345" s="286"/>
      <c r="O345" s="334"/>
    </row>
    <row r="346" spans="2:15" s="269" customFormat="1" ht="33" customHeight="1">
      <c r="B346" s="337"/>
      <c r="C346" s="287"/>
      <c r="D346" s="288" t="s">
        <v>728</v>
      </c>
      <c r="E346" s="288"/>
      <c r="F346" s="289"/>
      <c r="G346" s="266"/>
      <c r="H346" s="266"/>
      <c r="I346" s="266"/>
      <c r="J346" s="290"/>
      <c r="K346" s="290"/>
      <c r="L346" s="328"/>
      <c r="M346" s="328"/>
      <c r="N346" s="268">
        <f>N357</f>
        <v>0</v>
      </c>
      <c r="O346" s="334"/>
    </row>
    <row r="347" spans="2:15" s="269" customFormat="1" ht="27" customHeight="1">
      <c r="B347" s="337"/>
      <c r="C347" s="231">
        <v>207</v>
      </c>
      <c r="D347" s="232"/>
      <c r="E347" s="231" t="s">
        <v>506</v>
      </c>
      <c r="F347" s="459" t="s">
        <v>704</v>
      </c>
      <c r="G347" s="460"/>
      <c r="H347" s="460"/>
      <c r="I347" s="461"/>
      <c r="J347" s="291" t="s">
        <v>513</v>
      </c>
      <c r="K347" s="231">
        <v>2555</v>
      </c>
      <c r="L347" s="464"/>
      <c r="M347" s="465"/>
      <c r="N347" s="292">
        <f t="shared" si="5"/>
        <v>0</v>
      </c>
      <c r="O347" s="334"/>
    </row>
    <row r="348" spans="2:15" s="269" customFormat="1" ht="68.4" customHeight="1">
      <c r="B348" s="337"/>
      <c r="C348" s="231">
        <v>208</v>
      </c>
      <c r="D348" s="232"/>
      <c r="E348" s="231" t="s">
        <v>506</v>
      </c>
      <c r="F348" s="459" t="s">
        <v>736</v>
      </c>
      <c r="G348" s="460"/>
      <c r="H348" s="460"/>
      <c r="I348" s="461"/>
      <c r="J348" s="291" t="s">
        <v>513</v>
      </c>
      <c r="K348" s="231">
        <v>2555</v>
      </c>
      <c r="L348" s="464"/>
      <c r="M348" s="465"/>
      <c r="N348" s="292">
        <f t="shared" si="5"/>
        <v>0</v>
      </c>
      <c r="O348" s="334"/>
    </row>
    <row r="349" spans="2:15" s="269" customFormat="1" ht="27" customHeight="1">
      <c r="B349" s="337"/>
      <c r="C349" s="231">
        <v>209</v>
      </c>
      <c r="D349" s="232"/>
      <c r="E349" s="231" t="s">
        <v>506</v>
      </c>
      <c r="F349" s="459" t="s">
        <v>705</v>
      </c>
      <c r="G349" s="460"/>
      <c r="H349" s="460"/>
      <c r="I349" s="461"/>
      <c r="J349" s="291" t="s">
        <v>513</v>
      </c>
      <c r="K349" s="231">
        <v>2555</v>
      </c>
      <c r="L349" s="464"/>
      <c r="M349" s="465"/>
      <c r="N349" s="292">
        <f t="shared" si="5"/>
        <v>0</v>
      </c>
      <c r="O349" s="334"/>
    </row>
    <row r="350" spans="2:15" s="269" customFormat="1" ht="27" customHeight="1">
      <c r="B350" s="337"/>
      <c r="C350" s="231">
        <v>210</v>
      </c>
      <c r="D350" s="232"/>
      <c r="E350" s="231" t="s">
        <v>569</v>
      </c>
      <c r="F350" s="448" t="s">
        <v>706</v>
      </c>
      <c r="G350" s="449"/>
      <c r="H350" s="449"/>
      <c r="I350" s="450"/>
      <c r="J350" s="291" t="s">
        <v>513</v>
      </c>
      <c r="K350" s="231">
        <v>2555</v>
      </c>
      <c r="L350" s="464"/>
      <c r="M350" s="465"/>
      <c r="N350" s="292">
        <f t="shared" si="5"/>
        <v>0</v>
      </c>
      <c r="O350" s="334"/>
    </row>
    <row r="351" spans="2:15" s="269" customFormat="1" ht="18" customHeight="1">
      <c r="B351" s="337"/>
      <c r="C351" s="231"/>
      <c r="D351" s="232"/>
      <c r="E351" s="231"/>
      <c r="F351" s="306" t="s">
        <v>729</v>
      </c>
      <c r="G351" s="305"/>
      <c r="H351" s="305"/>
      <c r="I351" s="305"/>
      <c r="J351" s="304"/>
      <c r="K351" s="304"/>
      <c r="L351" s="329"/>
      <c r="M351" s="330"/>
      <c r="N351" s="292"/>
      <c r="O351" s="334"/>
    </row>
    <row r="352" spans="2:15" s="269" customFormat="1" ht="27" customHeight="1">
      <c r="B352" s="337"/>
      <c r="C352" s="231">
        <v>211</v>
      </c>
      <c r="D352" s="232"/>
      <c r="E352" s="231" t="s">
        <v>506</v>
      </c>
      <c r="F352" s="459" t="s">
        <v>704</v>
      </c>
      <c r="G352" s="460"/>
      <c r="H352" s="460"/>
      <c r="I352" s="461"/>
      <c r="J352" s="291" t="s">
        <v>513</v>
      </c>
      <c r="K352" s="231">
        <v>1460.5</v>
      </c>
      <c r="L352" s="464"/>
      <c r="M352" s="465"/>
      <c r="N352" s="292">
        <f t="shared" si="5"/>
        <v>0</v>
      </c>
      <c r="O352" s="334"/>
    </row>
    <row r="353" spans="2:15" s="269" customFormat="1" ht="268.8" customHeight="1">
      <c r="B353" s="337"/>
      <c r="C353" s="231">
        <v>212</v>
      </c>
      <c r="D353" s="232"/>
      <c r="E353" s="231" t="s">
        <v>506</v>
      </c>
      <c r="F353" s="459" t="s">
        <v>738</v>
      </c>
      <c r="G353" s="460"/>
      <c r="H353" s="460"/>
      <c r="I353" s="461"/>
      <c r="J353" s="291" t="s">
        <v>513</v>
      </c>
      <c r="K353" s="231">
        <v>1460.5</v>
      </c>
      <c r="L353" s="464"/>
      <c r="M353" s="465"/>
      <c r="N353" s="292">
        <f t="shared" si="5"/>
        <v>0</v>
      </c>
      <c r="O353" s="334"/>
    </row>
    <row r="354" spans="2:15" s="269" customFormat="1" ht="27" customHeight="1">
      <c r="B354" s="337"/>
      <c r="C354" s="231">
        <v>213</v>
      </c>
      <c r="D354" s="232"/>
      <c r="E354" s="231" t="s">
        <v>506</v>
      </c>
      <c r="F354" s="459" t="s">
        <v>705</v>
      </c>
      <c r="G354" s="460"/>
      <c r="H354" s="460"/>
      <c r="I354" s="461"/>
      <c r="J354" s="291" t="s">
        <v>513</v>
      </c>
      <c r="K354" s="231">
        <v>1460.5</v>
      </c>
      <c r="L354" s="464"/>
      <c r="M354" s="465"/>
      <c r="N354" s="292">
        <f t="shared" si="5"/>
        <v>0</v>
      </c>
      <c r="O354" s="334"/>
    </row>
    <row r="355" spans="2:15" s="269" customFormat="1" ht="27" customHeight="1">
      <c r="B355" s="337"/>
      <c r="C355" s="231">
        <v>214</v>
      </c>
      <c r="D355" s="232"/>
      <c r="E355" s="231" t="s">
        <v>569</v>
      </c>
      <c r="F355" s="448" t="s">
        <v>706</v>
      </c>
      <c r="G355" s="449"/>
      <c r="H355" s="449"/>
      <c r="I355" s="450"/>
      <c r="J355" s="291" t="s">
        <v>513</v>
      </c>
      <c r="K355" s="231">
        <v>1460.5</v>
      </c>
      <c r="L355" s="464"/>
      <c r="M355" s="465"/>
      <c r="N355" s="292">
        <f t="shared" si="5"/>
        <v>0</v>
      </c>
      <c r="O355" s="334"/>
    </row>
    <row r="356" spans="2:15" s="269" customFormat="1" ht="18" customHeight="1">
      <c r="B356" s="337"/>
      <c r="C356" s="231"/>
      <c r="D356" s="232"/>
      <c r="E356" s="231"/>
      <c r="F356" s="306" t="s">
        <v>737</v>
      </c>
      <c r="G356" s="307"/>
      <c r="H356" s="307"/>
      <c r="I356" s="307"/>
      <c r="J356" s="307"/>
      <c r="K356" s="307"/>
      <c r="L356" s="331"/>
      <c r="M356" s="331"/>
      <c r="N356" s="308"/>
      <c r="O356" s="334"/>
    </row>
    <row r="357" spans="2:15" s="269" customFormat="1" ht="27" customHeight="1">
      <c r="B357" s="337"/>
      <c r="C357" s="231"/>
      <c r="D357" s="232"/>
      <c r="E357" s="231"/>
      <c r="F357" s="255" t="s">
        <v>707</v>
      </c>
      <c r="G357" s="256"/>
      <c r="H357" s="256"/>
      <c r="I357" s="256"/>
      <c r="J357" s="257"/>
      <c r="K357" s="257"/>
      <c r="L357" s="315"/>
      <c r="M357" s="316"/>
      <c r="N357" s="258">
        <f>SUM(N347:N356)</f>
        <v>0</v>
      </c>
      <c r="O357" s="334"/>
    </row>
    <row r="358" spans="2:15" s="269" customFormat="1" ht="13.5">
      <c r="B358" s="341"/>
      <c r="C358" s="339"/>
      <c r="D358" s="338"/>
      <c r="E358" s="338"/>
      <c r="F358" s="338"/>
      <c r="G358" s="338"/>
      <c r="H358" s="338"/>
      <c r="I358" s="338"/>
      <c r="J358" s="338"/>
      <c r="K358" s="338"/>
      <c r="L358" s="338"/>
      <c r="M358" s="338"/>
      <c r="N358" s="338"/>
      <c r="O358" s="340"/>
    </row>
    <row r="359" spans="2:15" s="269" customFormat="1" ht="13.5">
      <c r="B359" s="342"/>
      <c r="C359" s="343"/>
      <c r="D359" s="342"/>
      <c r="E359" s="342"/>
      <c r="F359" s="342"/>
      <c r="G359" s="342"/>
      <c r="H359" s="342"/>
      <c r="I359" s="342"/>
      <c r="J359" s="342"/>
      <c r="K359" s="342"/>
      <c r="L359" s="342"/>
      <c r="M359" s="342"/>
      <c r="N359" s="342"/>
      <c r="O359" s="342"/>
    </row>
  </sheetData>
  <sheetProtection algorithmName="SHA-512" hashValue="0s8RRXrCMOj+k0yhuTx4beW76XKa1kNnbWH5fv06syVpw4KdMN0yHbRET9YRQvFUiHaz0jF7QJgs9U4NcIPQOQ==" saltValue="19+M/l8Pp/z+dNs+VFBZbQ==" spinCount="100000" sheet="1" objects="1" scenarios="1"/>
  <mergeCells count="435">
    <mergeCell ref="L37:N37"/>
    <mergeCell ref="L31:M31"/>
    <mergeCell ref="L32:M32"/>
    <mergeCell ref="L349:M349"/>
    <mergeCell ref="L350:M350"/>
    <mergeCell ref="L352:M352"/>
    <mergeCell ref="L353:M353"/>
    <mergeCell ref="L354:M354"/>
    <mergeCell ref="L355:M355"/>
    <mergeCell ref="L337:M337"/>
    <mergeCell ref="L338:M338"/>
    <mergeCell ref="L339:M339"/>
    <mergeCell ref="L340:M340"/>
    <mergeCell ref="L341:M341"/>
    <mergeCell ref="L342:M342"/>
    <mergeCell ref="L343:M343"/>
    <mergeCell ref="L347:M347"/>
    <mergeCell ref="L348:M348"/>
    <mergeCell ref="L325:M325"/>
    <mergeCell ref="L326:M326"/>
    <mergeCell ref="L327:M327"/>
    <mergeCell ref="L328:M328"/>
    <mergeCell ref="L329:M329"/>
    <mergeCell ref="L330:M330"/>
    <mergeCell ref="L331:M331"/>
    <mergeCell ref="L335:M335"/>
    <mergeCell ref="L336:M336"/>
    <mergeCell ref="L316:M316"/>
    <mergeCell ref="L317:M317"/>
    <mergeCell ref="L318:M318"/>
    <mergeCell ref="L319:M319"/>
    <mergeCell ref="L320:M320"/>
    <mergeCell ref="L321:M321"/>
    <mergeCell ref="L322:M322"/>
    <mergeCell ref="L323:M323"/>
    <mergeCell ref="L324:M324"/>
    <mergeCell ref="L307:M307"/>
    <mergeCell ref="L308:M308"/>
    <mergeCell ref="L309:M309"/>
    <mergeCell ref="L310:M310"/>
    <mergeCell ref="L311:M311"/>
    <mergeCell ref="L312:M312"/>
    <mergeCell ref="L313:M313"/>
    <mergeCell ref="L314:M314"/>
    <mergeCell ref="L315:M315"/>
    <mergeCell ref="L298:M298"/>
    <mergeCell ref="L299:M299"/>
    <mergeCell ref="L300:M300"/>
    <mergeCell ref="L301:M301"/>
    <mergeCell ref="L302:M302"/>
    <mergeCell ref="L303:M303"/>
    <mergeCell ref="L304:M304"/>
    <mergeCell ref="L305:M305"/>
    <mergeCell ref="L306:M306"/>
    <mergeCell ref="L289:M289"/>
    <mergeCell ref="L290:M290"/>
    <mergeCell ref="L291:M291"/>
    <mergeCell ref="L292:M292"/>
    <mergeCell ref="L293:M293"/>
    <mergeCell ref="L294:M294"/>
    <mergeCell ref="L280:M280"/>
    <mergeCell ref="L281:M281"/>
    <mergeCell ref="L282:M282"/>
    <mergeCell ref="L283:M283"/>
    <mergeCell ref="L284:M284"/>
    <mergeCell ref="L285:M285"/>
    <mergeCell ref="L286:M286"/>
    <mergeCell ref="L287:M287"/>
    <mergeCell ref="L288:M288"/>
    <mergeCell ref="L271:M271"/>
    <mergeCell ref="L272:M272"/>
    <mergeCell ref="L273:M273"/>
    <mergeCell ref="L274:M274"/>
    <mergeCell ref="L275:M275"/>
    <mergeCell ref="L276:M276"/>
    <mergeCell ref="L277:M277"/>
    <mergeCell ref="L278:M278"/>
    <mergeCell ref="L279:M279"/>
    <mergeCell ref="L262:M262"/>
    <mergeCell ref="L263:M263"/>
    <mergeCell ref="L264:M264"/>
    <mergeCell ref="L265:M265"/>
    <mergeCell ref="L266:M266"/>
    <mergeCell ref="L267:M267"/>
    <mergeCell ref="L268:M268"/>
    <mergeCell ref="L269:M269"/>
    <mergeCell ref="L270:M270"/>
    <mergeCell ref="L250:M250"/>
    <mergeCell ref="L251:M251"/>
    <mergeCell ref="L252:M252"/>
    <mergeCell ref="L256:M256"/>
    <mergeCell ref="L257:M257"/>
    <mergeCell ref="L258:M258"/>
    <mergeCell ref="L259:M259"/>
    <mergeCell ref="L260:M260"/>
    <mergeCell ref="L261:M261"/>
    <mergeCell ref="L241:M241"/>
    <mergeCell ref="L242:M242"/>
    <mergeCell ref="L243:M243"/>
    <mergeCell ref="L244:M244"/>
    <mergeCell ref="L245:M245"/>
    <mergeCell ref="L246:M246"/>
    <mergeCell ref="L247:M247"/>
    <mergeCell ref="L248:M248"/>
    <mergeCell ref="L249:M249"/>
    <mergeCell ref="L232:M232"/>
    <mergeCell ref="L233:M233"/>
    <mergeCell ref="L234:M234"/>
    <mergeCell ref="L235:M235"/>
    <mergeCell ref="L236:M236"/>
    <mergeCell ref="L237:M237"/>
    <mergeCell ref="L238:M238"/>
    <mergeCell ref="L240:M240"/>
    <mergeCell ref="L222:M222"/>
    <mergeCell ref="L223:M223"/>
    <mergeCell ref="L224:M224"/>
    <mergeCell ref="L226:M226"/>
    <mergeCell ref="L227:M227"/>
    <mergeCell ref="L228:M228"/>
    <mergeCell ref="L229:M229"/>
    <mergeCell ref="L230:M230"/>
    <mergeCell ref="L231:M231"/>
    <mergeCell ref="L213:M213"/>
    <mergeCell ref="L214:M214"/>
    <mergeCell ref="L215:M215"/>
    <mergeCell ref="L216:M216"/>
    <mergeCell ref="L217:M217"/>
    <mergeCell ref="L218:M218"/>
    <mergeCell ref="L219:M219"/>
    <mergeCell ref="L220:M220"/>
    <mergeCell ref="L221:M221"/>
    <mergeCell ref="L207:M207"/>
    <mergeCell ref="L208:M208"/>
    <mergeCell ref="L209:M209"/>
    <mergeCell ref="L210:M210"/>
    <mergeCell ref="L212:M212"/>
    <mergeCell ref="L195:M195"/>
    <mergeCell ref="L196:M196"/>
    <mergeCell ref="L197:M197"/>
    <mergeCell ref="L198:M198"/>
    <mergeCell ref="L200:M200"/>
    <mergeCell ref="L201:M201"/>
    <mergeCell ref="L202:M202"/>
    <mergeCell ref="L203:M203"/>
    <mergeCell ref="L188:M188"/>
    <mergeCell ref="L189:M189"/>
    <mergeCell ref="L190:M190"/>
    <mergeCell ref="L192:M192"/>
    <mergeCell ref="L193:M193"/>
    <mergeCell ref="L194:M194"/>
    <mergeCell ref="L204:M204"/>
    <mergeCell ref="L205:M205"/>
    <mergeCell ref="L206:M206"/>
    <mergeCell ref="F352:I352"/>
    <mergeCell ref="F353:I353"/>
    <mergeCell ref="F354:I354"/>
    <mergeCell ref="F355:I355"/>
    <mergeCell ref="L154:M154"/>
    <mergeCell ref="L159:M159"/>
    <mergeCell ref="L160:M160"/>
    <mergeCell ref="L162:M162"/>
    <mergeCell ref="L163:M163"/>
    <mergeCell ref="L164:M164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L180:M180"/>
    <mergeCell ref="L181:M181"/>
    <mergeCell ref="F339:I339"/>
    <mergeCell ref="F340:I340"/>
    <mergeCell ref="F341:I341"/>
    <mergeCell ref="F342:I342"/>
    <mergeCell ref="F343:I343"/>
    <mergeCell ref="F347:I347"/>
    <mergeCell ref="F348:I348"/>
    <mergeCell ref="F349:I349"/>
    <mergeCell ref="F350:I350"/>
    <mergeCell ref="F327:I327"/>
    <mergeCell ref="F328:I328"/>
    <mergeCell ref="F329:I329"/>
    <mergeCell ref="F330:I330"/>
    <mergeCell ref="F331:I331"/>
    <mergeCell ref="F335:I335"/>
    <mergeCell ref="F336:I336"/>
    <mergeCell ref="F337:I337"/>
    <mergeCell ref="F338:I338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09:I309"/>
    <mergeCell ref="F310:I310"/>
    <mergeCell ref="F311:I311"/>
    <mergeCell ref="F312:I312"/>
    <mergeCell ref="F313:I313"/>
    <mergeCell ref="F314:I314"/>
    <mergeCell ref="F315:I315"/>
    <mergeCell ref="F316:I316"/>
    <mergeCell ref="F317:I317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288:I288"/>
    <mergeCell ref="F289:I289"/>
    <mergeCell ref="F290:I290"/>
    <mergeCell ref="F291:I291"/>
    <mergeCell ref="F292:I292"/>
    <mergeCell ref="F293:I293"/>
    <mergeCell ref="F294:I294"/>
    <mergeCell ref="F298:I298"/>
    <mergeCell ref="F299:I299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69:I269"/>
    <mergeCell ref="F249:I249"/>
    <mergeCell ref="F250:I250"/>
    <mergeCell ref="F251:I251"/>
    <mergeCell ref="F252:I252"/>
    <mergeCell ref="F256:I256"/>
    <mergeCell ref="F257:I257"/>
    <mergeCell ref="F258:I258"/>
    <mergeCell ref="F259:I259"/>
    <mergeCell ref="F260:I260"/>
    <mergeCell ref="F240:I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31:I231"/>
    <mergeCell ref="F232:I232"/>
    <mergeCell ref="F234:I234"/>
    <mergeCell ref="F233:I233"/>
    <mergeCell ref="F235:I235"/>
    <mergeCell ref="F236:I236"/>
    <mergeCell ref="F237:I237"/>
    <mergeCell ref="F238:I238"/>
    <mergeCell ref="F222:I222"/>
    <mergeCell ref="F223:I223"/>
    <mergeCell ref="F224:I224"/>
    <mergeCell ref="F226:I226"/>
    <mergeCell ref="F227:I227"/>
    <mergeCell ref="F228:I228"/>
    <mergeCell ref="F229:I229"/>
    <mergeCell ref="F230:I230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09:I209"/>
    <mergeCell ref="F210:I210"/>
    <mergeCell ref="F212:I212"/>
    <mergeCell ref="F195:I195"/>
    <mergeCell ref="F196:I196"/>
    <mergeCell ref="F197:I197"/>
    <mergeCell ref="F198:I198"/>
    <mergeCell ref="F200:I200"/>
    <mergeCell ref="F201:I201"/>
    <mergeCell ref="F202:I202"/>
    <mergeCell ref="F203:I203"/>
    <mergeCell ref="F194:I194"/>
    <mergeCell ref="F191:I191"/>
    <mergeCell ref="F192:I192"/>
    <mergeCell ref="F193:I193"/>
    <mergeCell ref="F204:I204"/>
    <mergeCell ref="F205:I205"/>
    <mergeCell ref="F206:I206"/>
    <mergeCell ref="F207:I207"/>
    <mergeCell ref="F208:I208"/>
    <mergeCell ref="F154:I154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59:I159"/>
    <mergeCell ref="F160:I160"/>
    <mergeCell ref="F137:I137"/>
    <mergeCell ref="L137:M137"/>
    <mergeCell ref="F134:I134"/>
    <mergeCell ref="L134:M134"/>
    <mergeCell ref="F135:I135"/>
    <mergeCell ref="L135:M135"/>
    <mergeCell ref="F136:I136"/>
    <mergeCell ref="L136:M136"/>
    <mergeCell ref="L29:M29"/>
    <mergeCell ref="F120:I120"/>
    <mergeCell ref="L120:M120"/>
    <mergeCell ref="F121:I121"/>
    <mergeCell ref="L121:M121"/>
    <mergeCell ref="F122:I122"/>
    <mergeCell ref="L122:M122"/>
    <mergeCell ref="F123:I123"/>
    <mergeCell ref="L123:M123"/>
    <mergeCell ref="F124:I124"/>
    <mergeCell ref="L124:M124"/>
    <mergeCell ref="F125:I125"/>
    <mergeCell ref="L125:M125"/>
    <mergeCell ref="F126:I126"/>
    <mergeCell ref="L126:M126"/>
    <mergeCell ref="F127:I127"/>
    <mergeCell ref="L27:M27"/>
    <mergeCell ref="L114:M114"/>
    <mergeCell ref="F117:I117"/>
    <mergeCell ref="L117:M117"/>
    <mergeCell ref="L116:M116"/>
    <mergeCell ref="F118:I118"/>
    <mergeCell ref="L118:M118"/>
    <mergeCell ref="F116:I116"/>
    <mergeCell ref="L119:M119"/>
    <mergeCell ref="F119:I119"/>
    <mergeCell ref="L127:M127"/>
    <mergeCell ref="F128:I128"/>
    <mergeCell ref="L128:M128"/>
    <mergeCell ref="F129:I129"/>
    <mergeCell ref="L129:M129"/>
    <mergeCell ref="F130:I130"/>
    <mergeCell ref="L130:M130"/>
    <mergeCell ref="F133:I133"/>
    <mergeCell ref="L133:M133"/>
    <mergeCell ref="F131:I131"/>
    <mergeCell ref="L131:M131"/>
    <mergeCell ref="F132:I132"/>
    <mergeCell ref="L132:M132"/>
    <mergeCell ref="F147:I147"/>
    <mergeCell ref="L147:M147"/>
    <mergeCell ref="F138:I138"/>
    <mergeCell ref="L138:M138"/>
    <mergeCell ref="F139:I139"/>
    <mergeCell ref="L139:M139"/>
    <mergeCell ref="F140:I140"/>
    <mergeCell ref="L140:M140"/>
    <mergeCell ref="F141:I141"/>
    <mergeCell ref="L141:M141"/>
    <mergeCell ref="F142:I142"/>
    <mergeCell ref="L142:M142"/>
    <mergeCell ref="P2:Z2"/>
    <mergeCell ref="F170:I170"/>
    <mergeCell ref="F148:I148"/>
    <mergeCell ref="L148:M148"/>
    <mergeCell ref="F155:I155"/>
    <mergeCell ref="L155:M155"/>
    <mergeCell ref="F149:I149"/>
    <mergeCell ref="L149:M149"/>
    <mergeCell ref="F150:I150"/>
    <mergeCell ref="L150:M150"/>
    <mergeCell ref="F151:I151"/>
    <mergeCell ref="L151:M151"/>
    <mergeCell ref="F152:I152"/>
    <mergeCell ref="L152:M152"/>
    <mergeCell ref="F153:I153"/>
    <mergeCell ref="L153:M153"/>
    <mergeCell ref="F143:I143"/>
    <mergeCell ref="L143:M143"/>
    <mergeCell ref="F144:I144"/>
    <mergeCell ref="L144:M144"/>
    <mergeCell ref="F145:I145"/>
    <mergeCell ref="L145:M145"/>
    <mergeCell ref="F146:I146"/>
    <mergeCell ref="L146:M146"/>
    <mergeCell ref="L171:M171"/>
    <mergeCell ref="F190:I190"/>
    <mergeCell ref="L191:M191"/>
    <mergeCell ref="L168:M168"/>
    <mergeCell ref="F168:I168"/>
    <mergeCell ref="L161:M161"/>
    <mergeCell ref="F161:I161"/>
    <mergeCell ref="F162:I162"/>
    <mergeCell ref="F163:I163"/>
    <mergeCell ref="L169:M169"/>
    <mergeCell ref="F169:I169"/>
    <mergeCell ref="L170:M170"/>
    <mergeCell ref="F164:I164"/>
    <mergeCell ref="F179:I179"/>
    <mergeCell ref="F180:I180"/>
    <mergeCell ref="F181:I181"/>
    <mergeCell ref="F182:I182"/>
    <mergeCell ref="F183:I183"/>
    <mergeCell ref="F184:I184"/>
    <mergeCell ref="F188:I188"/>
    <mergeCell ref="F189:I189"/>
    <mergeCell ref="L182:M182"/>
    <mergeCell ref="L183:M183"/>
    <mergeCell ref="L184:M184"/>
  </mergeCells>
  <hyperlinks>
    <hyperlink ref="F1:G1" location="C2" display="1) Krycí list rozpočtu"/>
    <hyperlink ref="H1:K1" location="C86" display="2) Rekapitulace rozpočtu"/>
    <hyperlink ref="L1" location="C113" display="3) Rozpočet"/>
    <hyperlink ref="P1:Q1" location="'Rekapitulace stavby'!C2" display="Rekapitulace stavby"/>
  </hyperlinks>
  <printOptions/>
  <pageMargins left="0.5905511811023623" right="0.5905511811023623" top="0.5118110236220472" bottom="0.4724409448818898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rowBreaks count="2" manualBreakCount="2">
    <brk id="71" max="16383" man="1"/>
    <brk id="100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9"/>
  <sheetViews>
    <sheetView showGridLines="0" workbookViewId="0" topLeftCell="A1">
      <pane ySplit="1" topLeftCell="A104" activePane="bottomLeft" state="frozen"/>
      <selection pane="bottomLeft" activeCell="L118" sqref="L118:M118"/>
    </sheetView>
  </sheetViews>
  <sheetFormatPr defaultColWidth="9.33203125" defaultRowHeight="13.5"/>
  <cols>
    <col min="1" max="1" width="8.33203125" style="10" customWidth="1"/>
    <col min="2" max="2" width="1.66796875" style="10" customWidth="1"/>
    <col min="3" max="3" width="4.16015625" style="10" customWidth="1"/>
    <col min="4" max="4" width="4.33203125" style="10" customWidth="1"/>
    <col min="5" max="5" width="17.16015625" style="10" customWidth="1"/>
    <col min="6" max="7" width="11.16015625" style="10" customWidth="1"/>
    <col min="8" max="8" width="12.5" style="10" customWidth="1"/>
    <col min="9" max="9" width="7" style="10" customWidth="1"/>
    <col min="10" max="10" width="5.16015625" style="10" customWidth="1"/>
    <col min="11" max="11" width="11.5" style="10" customWidth="1"/>
    <col min="12" max="12" width="12" style="10" customWidth="1"/>
    <col min="13" max="14" width="6" style="10" customWidth="1"/>
    <col min="15" max="15" width="2" style="10" customWidth="1"/>
    <col min="16" max="16" width="12.5" style="10" customWidth="1"/>
    <col min="17" max="17" width="4.16015625" style="10" customWidth="1"/>
    <col min="18" max="18" width="1.66796875" style="10" customWidth="1"/>
    <col min="19" max="19" width="8.16015625" style="10" customWidth="1"/>
    <col min="20" max="20" width="29.66015625" style="10" hidden="1" customWidth="1"/>
    <col min="21" max="21" width="16.33203125" style="10" hidden="1" customWidth="1"/>
    <col min="22" max="22" width="12.33203125" style="10" hidden="1" customWidth="1"/>
    <col min="23" max="23" width="16.33203125" style="10" hidden="1" customWidth="1"/>
    <col min="24" max="24" width="12.16015625" style="10" hidden="1" customWidth="1"/>
    <col min="25" max="25" width="15" style="10" hidden="1" customWidth="1"/>
    <col min="26" max="26" width="11" style="10" hidden="1" customWidth="1"/>
    <col min="27" max="27" width="15" style="10" hidden="1" customWidth="1"/>
    <col min="28" max="28" width="16.33203125" style="10" hidden="1" customWidth="1"/>
    <col min="29" max="29" width="11" style="10" customWidth="1"/>
    <col min="30" max="30" width="15" style="10" customWidth="1"/>
    <col min="31" max="31" width="16.33203125" style="10" customWidth="1"/>
    <col min="32" max="43" width="9.16015625" style="10" customWidth="1"/>
    <col min="44" max="65" width="9.33203125" style="10" hidden="1" customWidth="1"/>
    <col min="66" max="16384" width="9.16015625" style="10" customWidth="1"/>
  </cols>
  <sheetData>
    <row r="1" spans="1:66" ht="21.75" customHeight="1">
      <c r="A1" s="5"/>
      <c r="B1" s="2"/>
      <c r="C1" s="2"/>
      <c r="D1" s="3" t="s">
        <v>1</v>
      </c>
      <c r="E1" s="2"/>
      <c r="F1" s="4" t="s">
        <v>99</v>
      </c>
      <c r="G1" s="4"/>
      <c r="H1" s="405" t="s">
        <v>100</v>
      </c>
      <c r="I1" s="405"/>
      <c r="J1" s="405"/>
      <c r="K1" s="405"/>
      <c r="L1" s="4" t="s">
        <v>101</v>
      </c>
      <c r="M1" s="2"/>
      <c r="N1" s="2"/>
      <c r="O1" s="3" t="s">
        <v>102</v>
      </c>
      <c r="P1" s="2"/>
      <c r="Q1" s="2"/>
      <c r="R1" s="2"/>
      <c r="S1" s="4" t="s">
        <v>103</v>
      </c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3:46" ht="36.9" customHeight="1">
      <c r="C2" s="400" t="s">
        <v>7</v>
      </c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S2" s="370" t="s">
        <v>8</v>
      </c>
      <c r="T2" s="371"/>
      <c r="U2" s="371"/>
      <c r="V2" s="371"/>
      <c r="W2" s="371"/>
      <c r="X2" s="371"/>
      <c r="Y2" s="371"/>
      <c r="Z2" s="371"/>
      <c r="AA2" s="371"/>
      <c r="AB2" s="371"/>
      <c r="AC2" s="371"/>
      <c r="AT2" s="12" t="s">
        <v>88</v>
      </c>
    </row>
    <row r="3" spans="2:46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AT3" s="12" t="s">
        <v>104</v>
      </c>
    </row>
    <row r="4" spans="2:46" ht="36.9" customHeight="1">
      <c r="B4" s="16"/>
      <c r="C4" s="393" t="s">
        <v>105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17"/>
      <c r="T4" s="18" t="s">
        <v>13</v>
      </c>
      <c r="AT4" s="12" t="s">
        <v>6</v>
      </c>
    </row>
    <row r="5" spans="2:18" ht="6.9" customHeight="1">
      <c r="B5" s="1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7"/>
    </row>
    <row r="6" spans="2:18" ht="25.35" customHeight="1">
      <c r="B6" s="16"/>
      <c r="C6" s="19"/>
      <c r="D6" s="22" t="s">
        <v>17</v>
      </c>
      <c r="E6" s="19"/>
      <c r="F6" s="429" t="str">
        <f>'Rekapitulace stavby'!K6</f>
        <v>Revitalizace terapeutické zahrady DD ONŠOV - ETAPA I</v>
      </c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19"/>
      <c r="R6" s="17"/>
    </row>
    <row r="7" spans="2:18" s="29" customFormat="1" ht="32.85" customHeight="1">
      <c r="B7" s="26"/>
      <c r="C7" s="27"/>
      <c r="D7" s="21" t="s">
        <v>106</v>
      </c>
      <c r="E7" s="27"/>
      <c r="F7" s="403" t="s">
        <v>350</v>
      </c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27"/>
      <c r="R7" s="28"/>
    </row>
    <row r="8" spans="2:18" s="29" customFormat="1" ht="14.4" customHeight="1">
      <c r="B8" s="26"/>
      <c r="C8" s="27"/>
      <c r="D8" s="22" t="s">
        <v>19</v>
      </c>
      <c r="E8" s="27"/>
      <c r="F8" s="23" t="s">
        <v>5</v>
      </c>
      <c r="G8" s="27"/>
      <c r="H8" s="27"/>
      <c r="I8" s="27"/>
      <c r="J8" s="27"/>
      <c r="K8" s="27"/>
      <c r="L8" s="27"/>
      <c r="M8" s="22" t="s">
        <v>20</v>
      </c>
      <c r="N8" s="27"/>
      <c r="O8" s="23" t="s">
        <v>5</v>
      </c>
      <c r="P8" s="27"/>
      <c r="Q8" s="27"/>
      <c r="R8" s="28"/>
    </row>
    <row r="9" spans="2:18" s="29" customFormat="1" ht="14.4" customHeight="1">
      <c r="B9" s="26"/>
      <c r="C9" s="27"/>
      <c r="D9" s="22" t="s">
        <v>21</v>
      </c>
      <c r="E9" s="27"/>
      <c r="F9" s="23" t="s">
        <v>22</v>
      </c>
      <c r="G9" s="27"/>
      <c r="H9" s="27"/>
      <c r="I9" s="27"/>
      <c r="J9" s="27"/>
      <c r="K9" s="27"/>
      <c r="L9" s="27"/>
      <c r="M9" s="22" t="s">
        <v>23</v>
      </c>
      <c r="N9" s="27"/>
      <c r="O9" s="431">
        <f>'Rekapitulace stavby'!AN8</f>
        <v>43179</v>
      </c>
      <c r="P9" s="431"/>
      <c r="Q9" s="27"/>
      <c r="R9" s="28"/>
    </row>
    <row r="10" spans="2:18" s="29" customFormat="1" ht="10.95" customHeight="1"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</row>
    <row r="11" spans="2:18" s="29" customFormat="1" ht="14.4" customHeight="1">
      <c r="B11" s="26"/>
      <c r="C11" s="27"/>
      <c r="D11" s="22" t="s">
        <v>24</v>
      </c>
      <c r="E11" s="27"/>
      <c r="F11" s="27"/>
      <c r="G11" s="27"/>
      <c r="H11" s="27"/>
      <c r="I11" s="27"/>
      <c r="J11" s="27"/>
      <c r="K11" s="27"/>
      <c r="L11" s="27"/>
      <c r="M11" s="22" t="s">
        <v>25</v>
      </c>
      <c r="N11" s="27"/>
      <c r="O11" s="402" t="s">
        <v>5</v>
      </c>
      <c r="P11" s="402"/>
      <c r="Q11" s="27"/>
      <c r="R11" s="28"/>
    </row>
    <row r="12" spans="2:18" s="29" customFormat="1" ht="18" customHeight="1">
      <c r="B12" s="26"/>
      <c r="C12" s="27"/>
      <c r="D12" s="27"/>
      <c r="E12" s="23" t="s">
        <v>26</v>
      </c>
      <c r="F12" s="27"/>
      <c r="G12" s="27"/>
      <c r="H12" s="27"/>
      <c r="I12" s="27"/>
      <c r="J12" s="27"/>
      <c r="K12" s="27"/>
      <c r="L12" s="27"/>
      <c r="M12" s="22" t="s">
        <v>27</v>
      </c>
      <c r="N12" s="27"/>
      <c r="O12" s="402" t="s">
        <v>5</v>
      </c>
      <c r="P12" s="402"/>
      <c r="Q12" s="27"/>
      <c r="R12" s="28"/>
    </row>
    <row r="13" spans="2:18" s="29" customFormat="1" ht="6.9" customHeight="1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8"/>
    </row>
    <row r="14" spans="2:18" s="29" customFormat="1" ht="14.4" customHeight="1">
      <c r="B14" s="26"/>
      <c r="C14" s="27"/>
      <c r="D14" s="22" t="s">
        <v>28</v>
      </c>
      <c r="E14" s="27"/>
      <c r="F14" s="27"/>
      <c r="G14" s="27"/>
      <c r="H14" s="27"/>
      <c r="I14" s="27"/>
      <c r="J14" s="27"/>
      <c r="K14" s="27"/>
      <c r="L14" s="27"/>
      <c r="M14" s="22" t="s">
        <v>25</v>
      </c>
      <c r="N14" s="27"/>
      <c r="O14" s="402" t="str">
        <f>IF('Rekapitulace stavby'!AN13="","",'Rekapitulace stavby'!AN13)</f>
        <v/>
      </c>
      <c r="P14" s="402"/>
      <c r="Q14" s="27"/>
      <c r="R14" s="28"/>
    </row>
    <row r="15" spans="2:18" s="29" customFormat="1" ht="18" customHeight="1">
      <c r="B15" s="26"/>
      <c r="C15" s="27"/>
      <c r="D15" s="27"/>
      <c r="E15" s="23" t="str">
        <f>IF('Rekapitulace stavby'!E14="","",'Rekapitulace stavby'!E14)</f>
        <v xml:space="preserve"> </v>
      </c>
      <c r="F15" s="27"/>
      <c r="G15" s="27"/>
      <c r="H15" s="27"/>
      <c r="I15" s="27"/>
      <c r="J15" s="27"/>
      <c r="K15" s="27"/>
      <c r="L15" s="27"/>
      <c r="M15" s="22" t="s">
        <v>27</v>
      </c>
      <c r="N15" s="27"/>
      <c r="O15" s="402" t="str">
        <f>IF('Rekapitulace stavby'!AN14="","",'Rekapitulace stavby'!AN14)</f>
        <v/>
      </c>
      <c r="P15" s="402"/>
      <c r="Q15" s="27"/>
      <c r="R15" s="28"/>
    </row>
    <row r="16" spans="2:18" s="29" customFormat="1" ht="6.9" customHeight="1"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</row>
    <row r="17" spans="2:18" s="29" customFormat="1" ht="14.4" customHeight="1">
      <c r="B17" s="26"/>
      <c r="C17" s="27"/>
      <c r="D17" s="22" t="s">
        <v>30</v>
      </c>
      <c r="E17" s="27"/>
      <c r="F17" s="27"/>
      <c r="G17" s="27"/>
      <c r="H17" s="27"/>
      <c r="I17" s="27"/>
      <c r="J17" s="27"/>
      <c r="K17" s="27"/>
      <c r="L17" s="27"/>
      <c r="M17" s="22" t="s">
        <v>25</v>
      </c>
      <c r="N17" s="27"/>
      <c r="O17" s="402" t="str">
        <f>IF('Rekapitulace stavby'!AN16="","",'Rekapitulace stavby'!AN16)</f>
        <v/>
      </c>
      <c r="P17" s="402"/>
      <c r="Q17" s="27"/>
      <c r="R17" s="28"/>
    </row>
    <row r="18" spans="2:18" s="29" customFormat="1" ht="18" customHeight="1">
      <c r="B18" s="26"/>
      <c r="C18" s="27"/>
      <c r="D18" s="27"/>
      <c r="E18" s="23" t="str">
        <f>IF('Rekapitulace stavby'!E17="","",'Rekapitulace stavby'!E17)</f>
        <v xml:space="preserve"> </v>
      </c>
      <c r="F18" s="27"/>
      <c r="G18" s="27"/>
      <c r="H18" s="27"/>
      <c r="I18" s="27"/>
      <c r="J18" s="27"/>
      <c r="K18" s="27"/>
      <c r="L18" s="27"/>
      <c r="M18" s="22" t="s">
        <v>27</v>
      </c>
      <c r="N18" s="27"/>
      <c r="O18" s="402" t="str">
        <f>IF('Rekapitulace stavby'!AN17="","",'Rekapitulace stavby'!AN17)</f>
        <v/>
      </c>
      <c r="P18" s="402"/>
      <c r="Q18" s="27"/>
      <c r="R18" s="28"/>
    </row>
    <row r="19" spans="2:18" s="29" customFormat="1" ht="6.9" customHeight="1"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</row>
    <row r="20" spans="2:18" s="29" customFormat="1" ht="14.4" customHeight="1">
      <c r="B20" s="26"/>
      <c r="C20" s="27"/>
      <c r="D20" s="22" t="s">
        <v>32</v>
      </c>
      <c r="E20" s="27"/>
      <c r="F20" s="27"/>
      <c r="G20" s="27"/>
      <c r="H20" s="27"/>
      <c r="I20" s="27"/>
      <c r="J20" s="27"/>
      <c r="K20" s="27"/>
      <c r="L20" s="27"/>
      <c r="M20" s="22" t="s">
        <v>25</v>
      </c>
      <c r="N20" s="27"/>
      <c r="O20" s="402" t="str">
        <f>IF('Rekapitulace stavby'!AN19="","",'Rekapitulace stavby'!AN19)</f>
        <v/>
      </c>
      <c r="P20" s="402"/>
      <c r="Q20" s="27"/>
      <c r="R20" s="28"/>
    </row>
    <row r="21" spans="2:18" s="29" customFormat="1" ht="18" customHeight="1">
      <c r="B21" s="26"/>
      <c r="C21" s="27"/>
      <c r="D21" s="27"/>
      <c r="E21" s="23" t="str">
        <f>IF('Rekapitulace stavby'!E20="","",'Rekapitulace stavby'!E20)</f>
        <v xml:space="preserve"> </v>
      </c>
      <c r="F21" s="27"/>
      <c r="G21" s="27"/>
      <c r="H21" s="27"/>
      <c r="I21" s="27"/>
      <c r="J21" s="27"/>
      <c r="K21" s="27"/>
      <c r="L21" s="27"/>
      <c r="M21" s="22" t="s">
        <v>27</v>
      </c>
      <c r="N21" s="27"/>
      <c r="O21" s="402" t="str">
        <f>IF('Rekapitulace stavby'!AN20="","",'Rekapitulace stavby'!AN20)</f>
        <v/>
      </c>
      <c r="P21" s="402"/>
      <c r="Q21" s="27"/>
      <c r="R21" s="28"/>
    </row>
    <row r="22" spans="2:18" s="29" customFormat="1" ht="6.9" customHeight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</row>
    <row r="23" spans="2:18" s="29" customFormat="1" ht="14.4" customHeight="1">
      <c r="B23" s="26"/>
      <c r="C23" s="27"/>
      <c r="D23" s="22" t="s">
        <v>33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</row>
    <row r="24" spans="2:18" s="29" customFormat="1" ht="22.5" customHeight="1">
      <c r="B24" s="26"/>
      <c r="C24" s="27"/>
      <c r="D24" s="27"/>
      <c r="E24" s="404" t="s">
        <v>5</v>
      </c>
      <c r="F24" s="404"/>
      <c r="G24" s="404"/>
      <c r="H24" s="404"/>
      <c r="I24" s="404"/>
      <c r="J24" s="404"/>
      <c r="K24" s="404"/>
      <c r="L24" s="404"/>
      <c r="M24" s="27"/>
      <c r="N24" s="27"/>
      <c r="O24" s="27"/>
      <c r="P24" s="27"/>
      <c r="Q24" s="27"/>
      <c r="R24" s="28"/>
    </row>
    <row r="25" spans="2:18" s="29" customFormat="1" ht="6.9" customHeight="1"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</row>
    <row r="26" spans="2:18" s="29" customFormat="1" ht="6.9" customHeight="1">
      <c r="B26" s="26"/>
      <c r="C26" s="27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7"/>
      <c r="R26" s="28"/>
    </row>
    <row r="27" spans="2:18" s="29" customFormat="1" ht="14.4" customHeight="1">
      <c r="B27" s="26"/>
      <c r="C27" s="27"/>
      <c r="D27" s="100" t="s">
        <v>108</v>
      </c>
      <c r="E27" s="27"/>
      <c r="F27" s="27"/>
      <c r="G27" s="27"/>
      <c r="H27" s="27"/>
      <c r="I27" s="27"/>
      <c r="J27" s="27"/>
      <c r="K27" s="27"/>
      <c r="L27" s="27"/>
      <c r="M27" s="374">
        <f>N88</f>
        <v>0</v>
      </c>
      <c r="N27" s="374"/>
      <c r="O27" s="374"/>
      <c r="P27" s="374"/>
      <c r="Q27" s="27"/>
      <c r="R27" s="28"/>
    </row>
    <row r="28" spans="2:18" s="29" customFormat="1" ht="14.4" customHeight="1">
      <c r="B28" s="26"/>
      <c r="C28" s="27"/>
      <c r="D28" s="25" t="s">
        <v>109</v>
      </c>
      <c r="E28" s="27"/>
      <c r="F28" s="27"/>
      <c r="G28" s="27"/>
      <c r="H28" s="27"/>
      <c r="I28" s="27"/>
      <c r="J28" s="27"/>
      <c r="K28" s="27"/>
      <c r="L28" s="27"/>
      <c r="M28" s="374">
        <f>N96</f>
        <v>0</v>
      </c>
      <c r="N28" s="374"/>
      <c r="O28" s="374"/>
      <c r="P28" s="374"/>
      <c r="Q28" s="27"/>
      <c r="R28" s="28"/>
    </row>
    <row r="29" spans="2:18" s="29" customFormat="1" ht="6.9" customHeight="1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</row>
    <row r="30" spans="2:18" s="29" customFormat="1" ht="25.35" customHeight="1">
      <c r="B30" s="26"/>
      <c r="C30" s="27"/>
      <c r="D30" s="101" t="s">
        <v>36</v>
      </c>
      <c r="E30" s="27"/>
      <c r="F30" s="27"/>
      <c r="G30" s="27"/>
      <c r="H30" s="27"/>
      <c r="I30" s="27"/>
      <c r="J30" s="27"/>
      <c r="K30" s="27"/>
      <c r="L30" s="27"/>
      <c r="M30" s="445">
        <f>ROUND(M27+M28,2)</f>
        <v>0</v>
      </c>
      <c r="N30" s="428"/>
      <c r="O30" s="428"/>
      <c r="P30" s="428"/>
      <c r="Q30" s="27"/>
      <c r="R30" s="28"/>
    </row>
    <row r="31" spans="2:18" s="29" customFormat="1" ht="6.9" customHeight="1">
      <c r="B31" s="26"/>
      <c r="C31" s="2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7"/>
      <c r="R31" s="28"/>
    </row>
    <row r="32" spans="2:18" s="29" customFormat="1" ht="14.4" customHeight="1">
      <c r="B32" s="26"/>
      <c r="C32" s="27"/>
      <c r="D32" s="34" t="s">
        <v>37</v>
      </c>
      <c r="E32" s="34" t="s">
        <v>38</v>
      </c>
      <c r="F32" s="102">
        <v>0.21</v>
      </c>
      <c r="G32" s="103" t="s">
        <v>39</v>
      </c>
      <c r="H32" s="442">
        <f>ROUND((SUM(BE96:BE97)+SUM(BE115:BE188)),2)</f>
        <v>0</v>
      </c>
      <c r="I32" s="428"/>
      <c r="J32" s="428"/>
      <c r="K32" s="27"/>
      <c r="L32" s="27"/>
      <c r="M32" s="442">
        <f>ROUND(ROUND((SUM(BE96:BE97)+SUM(BE115:BE188)),2)*F32,2)</f>
        <v>0</v>
      </c>
      <c r="N32" s="428"/>
      <c r="O32" s="428"/>
      <c r="P32" s="428"/>
      <c r="Q32" s="27"/>
      <c r="R32" s="28"/>
    </row>
    <row r="33" spans="2:18" s="29" customFormat="1" ht="14.4" customHeight="1">
      <c r="B33" s="26"/>
      <c r="C33" s="27"/>
      <c r="D33" s="27"/>
      <c r="E33" s="34" t="s">
        <v>40</v>
      </c>
      <c r="F33" s="102">
        <v>0.15</v>
      </c>
      <c r="G33" s="103" t="s">
        <v>39</v>
      </c>
      <c r="H33" s="442">
        <f>ROUND((SUM(BF96:BF97)+SUM(BF115:BF188)),2)</f>
        <v>0</v>
      </c>
      <c r="I33" s="428"/>
      <c r="J33" s="428"/>
      <c r="K33" s="27"/>
      <c r="L33" s="27"/>
      <c r="M33" s="442">
        <f>ROUND(ROUND((SUM(BF96:BF97)+SUM(BF115:BF188)),2)*F33,2)</f>
        <v>0</v>
      </c>
      <c r="N33" s="428"/>
      <c r="O33" s="428"/>
      <c r="P33" s="428"/>
      <c r="Q33" s="27"/>
      <c r="R33" s="28"/>
    </row>
    <row r="34" spans="2:18" s="29" customFormat="1" ht="14.4" customHeight="1" hidden="1">
      <c r="B34" s="26"/>
      <c r="C34" s="27"/>
      <c r="D34" s="27"/>
      <c r="E34" s="34" t="s">
        <v>41</v>
      </c>
      <c r="F34" s="102">
        <v>0.21</v>
      </c>
      <c r="G34" s="103" t="s">
        <v>39</v>
      </c>
      <c r="H34" s="442">
        <f>ROUND((SUM(BG96:BG97)+SUM(BG115:BG188)),2)</f>
        <v>0</v>
      </c>
      <c r="I34" s="428"/>
      <c r="J34" s="428"/>
      <c r="K34" s="27"/>
      <c r="L34" s="27"/>
      <c r="M34" s="442">
        <v>0</v>
      </c>
      <c r="N34" s="428"/>
      <c r="O34" s="428"/>
      <c r="P34" s="428"/>
      <c r="Q34" s="27"/>
      <c r="R34" s="28"/>
    </row>
    <row r="35" spans="2:18" s="29" customFormat="1" ht="14.4" customHeight="1" hidden="1">
      <c r="B35" s="26"/>
      <c r="C35" s="27"/>
      <c r="D35" s="27"/>
      <c r="E35" s="34" t="s">
        <v>42</v>
      </c>
      <c r="F35" s="102">
        <v>0.15</v>
      </c>
      <c r="G35" s="103" t="s">
        <v>39</v>
      </c>
      <c r="H35" s="442">
        <f>ROUND((SUM(BH96:BH97)+SUM(BH115:BH188)),2)</f>
        <v>0</v>
      </c>
      <c r="I35" s="428"/>
      <c r="J35" s="428"/>
      <c r="K35" s="27"/>
      <c r="L35" s="27"/>
      <c r="M35" s="442">
        <v>0</v>
      </c>
      <c r="N35" s="428"/>
      <c r="O35" s="428"/>
      <c r="P35" s="428"/>
      <c r="Q35" s="27"/>
      <c r="R35" s="28"/>
    </row>
    <row r="36" spans="2:18" s="29" customFormat="1" ht="14.4" customHeight="1" hidden="1">
      <c r="B36" s="26"/>
      <c r="C36" s="27"/>
      <c r="D36" s="27"/>
      <c r="E36" s="34" t="s">
        <v>43</v>
      </c>
      <c r="F36" s="102">
        <v>0</v>
      </c>
      <c r="G36" s="103" t="s">
        <v>39</v>
      </c>
      <c r="H36" s="442">
        <f>ROUND((SUM(BI96:BI97)+SUM(BI115:BI188)),2)</f>
        <v>0</v>
      </c>
      <c r="I36" s="428"/>
      <c r="J36" s="428"/>
      <c r="K36" s="27"/>
      <c r="L36" s="27"/>
      <c r="M36" s="442">
        <v>0</v>
      </c>
      <c r="N36" s="428"/>
      <c r="O36" s="428"/>
      <c r="P36" s="428"/>
      <c r="Q36" s="27"/>
      <c r="R36" s="28"/>
    </row>
    <row r="37" spans="2:18" s="29" customFormat="1" ht="6.9" customHeight="1"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</row>
    <row r="38" spans="2:18" s="29" customFormat="1" ht="25.35" customHeight="1">
      <c r="B38" s="26"/>
      <c r="C38" s="99"/>
      <c r="D38" s="104" t="s">
        <v>44</v>
      </c>
      <c r="E38" s="69"/>
      <c r="F38" s="69"/>
      <c r="G38" s="105" t="s">
        <v>45</v>
      </c>
      <c r="H38" s="106" t="s">
        <v>46</v>
      </c>
      <c r="I38" s="69"/>
      <c r="J38" s="69"/>
      <c r="K38" s="69"/>
      <c r="L38" s="443">
        <f>SUM(M30:M36)</f>
        <v>0</v>
      </c>
      <c r="M38" s="443"/>
      <c r="N38" s="443"/>
      <c r="O38" s="443"/>
      <c r="P38" s="444"/>
      <c r="Q38" s="99"/>
      <c r="R38" s="28"/>
    </row>
    <row r="39" spans="2:18" s="29" customFormat="1" ht="14.4" customHeight="1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</row>
    <row r="40" spans="2:18" s="29" customFormat="1" ht="14.4" customHeight="1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</row>
    <row r="41" spans="2:18" ht="13.5">
      <c r="B41" s="1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7"/>
    </row>
    <row r="42" spans="2:18" ht="13.5">
      <c r="B42" s="16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7"/>
    </row>
    <row r="43" spans="2:18" ht="13.5">
      <c r="B43" s="1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7"/>
    </row>
    <row r="44" spans="2:18" ht="13.5">
      <c r="B44" s="16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7"/>
    </row>
    <row r="45" spans="2:18" ht="13.5">
      <c r="B45" s="16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7"/>
    </row>
    <row r="46" spans="2:18" ht="13.5">
      <c r="B46" s="16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7"/>
    </row>
    <row r="47" spans="2:18" ht="13.5">
      <c r="B47" s="1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7"/>
    </row>
    <row r="48" spans="2:18" ht="13.5">
      <c r="B48" s="16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7"/>
    </row>
    <row r="49" spans="2:18" ht="13.5">
      <c r="B49" s="16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7"/>
    </row>
    <row r="50" spans="2:18" s="29" customFormat="1" ht="14.4">
      <c r="B50" s="26"/>
      <c r="C50" s="27"/>
      <c r="D50" s="42" t="s">
        <v>47</v>
      </c>
      <c r="E50" s="43"/>
      <c r="F50" s="43"/>
      <c r="G50" s="43"/>
      <c r="H50" s="44"/>
      <c r="I50" s="27"/>
      <c r="J50" s="42" t="s">
        <v>48</v>
      </c>
      <c r="K50" s="43"/>
      <c r="L50" s="43"/>
      <c r="M50" s="43"/>
      <c r="N50" s="43"/>
      <c r="O50" s="43"/>
      <c r="P50" s="44"/>
      <c r="Q50" s="27"/>
      <c r="R50" s="28"/>
    </row>
    <row r="51" spans="2:18" ht="8.4" customHeight="1">
      <c r="B51" s="16"/>
      <c r="C51" s="19"/>
      <c r="D51" s="45"/>
      <c r="E51" s="19"/>
      <c r="F51" s="19"/>
      <c r="G51" s="19"/>
      <c r="H51" s="46"/>
      <c r="I51" s="19"/>
      <c r="J51" s="45"/>
      <c r="K51" s="19"/>
      <c r="L51" s="19"/>
      <c r="M51" s="19"/>
      <c r="N51" s="19"/>
      <c r="O51" s="19"/>
      <c r="P51" s="46"/>
      <c r="Q51" s="19"/>
      <c r="R51" s="17"/>
    </row>
    <row r="52" spans="2:18" ht="8.4" customHeight="1">
      <c r="B52" s="16"/>
      <c r="C52" s="19"/>
      <c r="D52" s="45"/>
      <c r="E52" s="19"/>
      <c r="F52" s="19"/>
      <c r="G52" s="19"/>
      <c r="H52" s="46"/>
      <c r="I52" s="19"/>
      <c r="J52" s="45"/>
      <c r="K52" s="19"/>
      <c r="L52" s="19"/>
      <c r="M52" s="19"/>
      <c r="N52" s="19"/>
      <c r="O52" s="19"/>
      <c r="P52" s="46"/>
      <c r="Q52" s="19"/>
      <c r="R52" s="17"/>
    </row>
    <row r="53" spans="2:18" ht="8.4" customHeight="1">
      <c r="B53" s="16"/>
      <c r="C53" s="19"/>
      <c r="D53" s="45"/>
      <c r="E53" s="19"/>
      <c r="F53" s="19"/>
      <c r="G53" s="19"/>
      <c r="H53" s="46"/>
      <c r="I53" s="19"/>
      <c r="J53" s="45"/>
      <c r="K53" s="19"/>
      <c r="L53" s="19"/>
      <c r="M53" s="19"/>
      <c r="N53" s="19"/>
      <c r="O53" s="19"/>
      <c r="P53" s="46"/>
      <c r="Q53" s="19"/>
      <c r="R53" s="17"/>
    </row>
    <row r="54" spans="2:18" ht="8.4" customHeight="1">
      <c r="B54" s="16"/>
      <c r="C54" s="19"/>
      <c r="D54" s="45"/>
      <c r="E54" s="19"/>
      <c r="F54" s="19"/>
      <c r="G54" s="19"/>
      <c r="H54" s="46"/>
      <c r="I54" s="19"/>
      <c r="J54" s="45"/>
      <c r="K54" s="19"/>
      <c r="L54" s="19"/>
      <c r="M54" s="19"/>
      <c r="N54" s="19"/>
      <c r="O54" s="19"/>
      <c r="P54" s="46"/>
      <c r="Q54" s="19"/>
      <c r="R54" s="17"/>
    </row>
    <row r="55" spans="2:18" ht="8.4" customHeight="1">
      <c r="B55" s="16"/>
      <c r="C55" s="19"/>
      <c r="D55" s="45"/>
      <c r="E55" s="19"/>
      <c r="F55" s="19"/>
      <c r="G55" s="19"/>
      <c r="H55" s="46"/>
      <c r="I55" s="19"/>
      <c r="J55" s="45"/>
      <c r="K55" s="19"/>
      <c r="L55" s="19"/>
      <c r="M55" s="19"/>
      <c r="N55" s="19"/>
      <c r="O55" s="19"/>
      <c r="P55" s="46"/>
      <c r="Q55" s="19"/>
      <c r="R55" s="17"/>
    </row>
    <row r="56" spans="2:18" ht="8.4" customHeight="1">
      <c r="B56" s="16"/>
      <c r="C56" s="19"/>
      <c r="D56" s="45"/>
      <c r="E56" s="19"/>
      <c r="F56" s="19"/>
      <c r="G56" s="19"/>
      <c r="H56" s="46"/>
      <c r="I56" s="19"/>
      <c r="J56" s="45"/>
      <c r="K56" s="19"/>
      <c r="L56" s="19"/>
      <c r="M56" s="19"/>
      <c r="N56" s="19"/>
      <c r="O56" s="19"/>
      <c r="P56" s="46"/>
      <c r="Q56" s="19"/>
      <c r="R56" s="17"/>
    </row>
    <row r="57" spans="2:18" ht="8.4" customHeight="1">
      <c r="B57" s="16"/>
      <c r="C57" s="19"/>
      <c r="D57" s="45"/>
      <c r="E57" s="19"/>
      <c r="F57" s="19"/>
      <c r="G57" s="19"/>
      <c r="H57" s="46"/>
      <c r="I57" s="19"/>
      <c r="J57" s="45"/>
      <c r="K57" s="19"/>
      <c r="L57" s="19"/>
      <c r="M57" s="19"/>
      <c r="N57" s="19"/>
      <c r="O57" s="19"/>
      <c r="P57" s="46"/>
      <c r="Q57" s="19"/>
      <c r="R57" s="17"/>
    </row>
    <row r="58" spans="2:18" ht="8.4" customHeight="1">
      <c r="B58" s="16"/>
      <c r="C58" s="19"/>
      <c r="D58" s="45"/>
      <c r="E58" s="19"/>
      <c r="F58" s="19"/>
      <c r="G58" s="19"/>
      <c r="H58" s="46"/>
      <c r="I58" s="19"/>
      <c r="J58" s="45"/>
      <c r="K58" s="19"/>
      <c r="L58" s="19"/>
      <c r="M58" s="19"/>
      <c r="N58" s="19"/>
      <c r="O58" s="19"/>
      <c r="P58" s="46"/>
      <c r="Q58" s="19"/>
      <c r="R58" s="17"/>
    </row>
    <row r="59" spans="2:18" s="29" customFormat="1" ht="14.4">
      <c r="B59" s="26"/>
      <c r="C59" s="27"/>
      <c r="D59" s="47" t="s">
        <v>49</v>
      </c>
      <c r="E59" s="48"/>
      <c r="F59" s="48"/>
      <c r="G59" s="49" t="s">
        <v>50</v>
      </c>
      <c r="H59" s="50"/>
      <c r="I59" s="27"/>
      <c r="J59" s="47" t="s">
        <v>49</v>
      </c>
      <c r="K59" s="48"/>
      <c r="L59" s="48"/>
      <c r="M59" s="48"/>
      <c r="N59" s="49" t="s">
        <v>50</v>
      </c>
      <c r="O59" s="48"/>
      <c r="P59" s="50"/>
      <c r="Q59" s="27"/>
      <c r="R59" s="28"/>
    </row>
    <row r="60" spans="2:18" ht="13.5">
      <c r="B60" s="16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7"/>
    </row>
    <row r="61" spans="2:18" s="29" customFormat="1" ht="14.4">
      <c r="B61" s="26"/>
      <c r="C61" s="27"/>
      <c r="D61" s="42" t="s">
        <v>51</v>
      </c>
      <c r="E61" s="43"/>
      <c r="F61" s="43"/>
      <c r="G61" s="43"/>
      <c r="H61" s="44"/>
      <c r="I61" s="27"/>
      <c r="J61" s="42" t="s">
        <v>52</v>
      </c>
      <c r="K61" s="43"/>
      <c r="L61" s="43"/>
      <c r="M61" s="43"/>
      <c r="N61" s="43"/>
      <c r="O61" s="43"/>
      <c r="P61" s="44"/>
      <c r="Q61" s="27"/>
      <c r="R61" s="28"/>
    </row>
    <row r="62" spans="2:18" ht="8.4" customHeight="1">
      <c r="B62" s="16"/>
      <c r="C62" s="19"/>
      <c r="D62" s="45"/>
      <c r="E62" s="19"/>
      <c r="F62" s="19"/>
      <c r="G62" s="19"/>
      <c r="H62" s="46"/>
      <c r="I62" s="19"/>
      <c r="J62" s="45"/>
      <c r="K62" s="19"/>
      <c r="L62" s="19"/>
      <c r="M62" s="19"/>
      <c r="N62" s="19"/>
      <c r="O62" s="19"/>
      <c r="P62" s="46"/>
      <c r="Q62" s="19"/>
      <c r="R62" s="17"/>
    </row>
    <row r="63" spans="2:18" ht="8.4" customHeight="1">
      <c r="B63" s="16"/>
      <c r="C63" s="19"/>
      <c r="D63" s="45"/>
      <c r="E63" s="19"/>
      <c r="F63" s="19"/>
      <c r="G63" s="19"/>
      <c r="H63" s="46"/>
      <c r="I63" s="19"/>
      <c r="J63" s="45"/>
      <c r="K63" s="19"/>
      <c r="L63" s="19"/>
      <c r="M63" s="19"/>
      <c r="N63" s="19"/>
      <c r="O63" s="19"/>
      <c r="P63" s="46"/>
      <c r="Q63" s="19"/>
      <c r="R63" s="17"/>
    </row>
    <row r="64" spans="2:18" ht="8.4" customHeight="1">
      <c r="B64" s="16"/>
      <c r="C64" s="19"/>
      <c r="D64" s="45"/>
      <c r="E64" s="19"/>
      <c r="F64" s="19"/>
      <c r="G64" s="19"/>
      <c r="H64" s="46"/>
      <c r="I64" s="19"/>
      <c r="J64" s="45"/>
      <c r="K64" s="19"/>
      <c r="L64" s="19"/>
      <c r="M64" s="19"/>
      <c r="N64" s="19"/>
      <c r="O64" s="19"/>
      <c r="P64" s="46"/>
      <c r="Q64" s="19"/>
      <c r="R64" s="17"/>
    </row>
    <row r="65" spans="2:18" ht="8.4" customHeight="1">
      <c r="B65" s="16"/>
      <c r="C65" s="19"/>
      <c r="D65" s="45"/>
      <c r="E65" s="19"/>
      <c r="F65" s="19"/>
      <c r="G65" s="19"/>
      <c r="H65" s="46"/>
      <c r="I65" s="19"/>
      <c r="J65" s="45"/>
      <c r="K65" s="19"/>
      <c r="L65" s="19"/>
      <c r="M65" s="19"/>
      <c r="N65" s="19"/>
      <c r="O65" s="19"/>
      <c r="P65" s="46"/>
      <c r="Q65" s="19"/>
      <c r="R65" s="17"/>
    </row>
    <row r="66" spans="2:18" ht="8.4" customHeight="1">
      <c r="B66" s="16"/>
      <c r="C66" s="19"/>
      <c r="D66" s="45"/>
      <c r="E66" s="19"/>
      <c r="F66" s="19"/>
      <c r="G66" s="19"/>
      <c r="H66" s="46"/>
      <c r="I66" s="19"/>
      <c r="J66" s="45"/>
      <c r="K66" s="19"/>
      <c r="L66" s="19"/>
      <c r="M66" s="19"/>
      <c r="N66" s="19"/>
      <c r="O66" s="19"/>
      <c r="P66" s="46"/>
      <c r="Q66" s="19"/>
      <c r="R66" s="17"/>
    </row>
    <row r="67" spans="2:18" ht="8.4" customHeight="1">
      <c r="B67" s="16"/>
      <c r="C67" s="19"/>
      <c r="D67" s="45"/>
      <c r="E67" s="19"/>
      <c r="F67" s="19"/>
      <c r="G67" s="19"/>
      <c r="H67" s="46"/>
      <c r="I67" s="19"/>
      <c r="J67" s="45"/>
      <c r="K67" s="19"/>
      <c r="L67" s="19"/>
      <c r="M67" s="19"/>
      <c r="N67" s="19"/>
      <c r="O67" s="19"/>
      <c r="P67" s="46"/>
      <c r="Q67" s="19"/>
      <c r="R67" s="17"/>
    </row>
    <row r="68" spans="2:18" ht="8.4" customHeight="1">
      <c r="B68" s="16"/>
      <c r="C68" s="19"/>
      <c r="D68" s="45"/>
      <c r="E68" s="19"/>
      <c r="F68" s="19"/>
      <c r="G68" s="19"/>
      <c r="H68" s="46"/>
      <c r="I68" s="19"/>
      <c r="J68" s="45"/>
      <c r="K68" s="19"/>
      <c r="L68" s="19"/>
      <c r="M68" s="19"/>
      <c r="N68" s="19"/>
      <c r="O68" s="19"/>
      <c r="P68" s="46"/>
      <c r="Q68" s="19"/>
      <c r="R68" s="17"/>
    </row>
    <row r="69" spans="2:18" ht="8.4" customHeight="1">
      <c r="B69" s="16"/>
      <c r="C69" s="19"/>
      <c r="D69" s="45"/>
      <c r="E69" s="19"/>
      <c r="F69" s="19"/>
      <c r="G69" s="19"/>
      <c r="H69" s="46"/>
      <c r="I69" s="19"/>
      <c r="J69" s="45"/>
      <c r="K69" s="19"/>
      <c r="L69" s="19"/>
      <c r="M69" s="19"/>
      <c r="N69" s="19"/>
      <c r="O69" s="19"/>
      <c r="P69" s="46"/>
      <c r="Q69" s="19"/>
      <c r="R69" s="17"/>
    </row>
    <row r="70" spans="2:18" s="29" customFormat="1" ht="14.4">
      <c r="B70" s="26"/>
      <c r="C70" s="27"/>
      <c r="D70" s="47" t="s">
        <v>49</v>
      </c>
      <c r="E70" s="48"/>
      <c r="F70" s="48"/>
      <c r="G70" s="49" t="s">
        <v>50</v>
      </c>
      <c r="H70" s="50"/>
      <c r="I70" s="27"/>
      <c r="J70" s="47" t="s">
        <v>49</v>
      </c>
      <c r="K70" s="48"/>
      <c r="L70" s="48"/>
      <c r="M70" s="48"/>
      <c r="N70" s="49" t="s">
        <v>50</v>
      </c>
      <c r="O70" s="48"/>
      <c r="P70" s="50"/>
      <c r="Q70" s="27"/>
      <c r="R70" s="28"/>
    </row>
    <row r="71" spans="2:18" s="29" customFormat="1" ht="14.4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29" customFormat="1" ht="6.9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29" customFormat="1" ht="36.9" customHeight="1">
      <c r="B76" s="26"/>
      <c r="C76" s="393" t="s">
        <v>110</v>
      </c>
      <c r="D76" s="394"/>
      <c r="E76" s="394"/>
      <c r="F76" s="394"/>
      <c r="G76" s="394"/>
      <c r="H76" s="394"/>
      <c r="I76" s="394"/>
      <c r="J76" s="394"/>
      <c r="K76" s="394"/>
      <c r="L76" s="394"/>
      <c r="M76" s="394"/>
      <c r="N76" s="394"/>
      <c r="O76" s="394"/>
      <c r="P76" s="394"/>
      <c r="Q76" s="394"/>
      <c r="R76" s="28"/>
    </row>
    <row r="77" spans="2:18" s="29" customFormat="1" ht="6.9" customHeight="1"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8"/>
    </row>
    <row r="78" spans="2:18" s="29" customFormat="1" ht="30" customHeight="1">
      <c r="B78" s="26"/>
      <c r="C78" s="22" t="s">
        <v>17</v>
      </c>
      <c r="D78" s="27"/>
      <c r="E78" s="27"/>
      <c r="F78" s="429" t="str">
        <f>F6</f>
        <v>Revitalizace terapeutické zahrady DD ONŠOV - ETAPA I</v>
      </c>
      <c r="G78" s="430"/>
      <c r="H78" s="430"/>
      <c r="I78" s="430"/>
      <c r="J78" s="430"/>
      <c r="K78" s="430"/>
      <c r="L78" s="430"/>
      <c r="M78" s="430"/>
      <c r="N78" s="430"/>
      <c r="O78" s="430"/>
      <c r="P78" s="430"/>
      <c r="Q78" s="27"/>
      <c r="R78" s="28"/>
    </row>
    <row r="79" spans="2:18" s="29" customFormat="1" ht="36.9" customHeight="1">
      <c r="B79" s="26"/>
      <c r="C79" s="62" t="s">
        <v>106</v>
      </c>
      <c r="D79" s="27"/>
      <c r="E79" s="27"/>
      <c r="F79" s="395" t="str">
        <f>F7</f>
        <v>SO 05b - VODNÍ JEZÍRKO A FILTRAČNÍ ŠACHTA</v>
      </c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27"/>
      <c r="R79" s="28"/>
    </row>
    <row r="80" spans="2:18" s="29" customFormat="1" ht="6.9" customHeight="1">
      <c r="B80" s="26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8"/>
    </row>
    <row r="81" spans="2:18" s="29" customFormat="1" ht="18" customHeight="1">
      <c r="B81" s="26"/>
      <c r="C81" s="22" t="s">
        <v>21</v>
      </c>
      <c r="D81" s="27"/>
      <c r="E81" s="27"/>
      <c r="F81" s="23" t="str">
        <f>F9</f>
        <v>pozemek č. 157,158,st.1 a st.2, k.ú Onšov</v>
      </c>
      <c r="G81" s="27"/>
      <c r="H81" s="27"/>
      <c r="I81" s="27"/>
      <c r="J81" s="27"/>
      <c r="K81" s="22" t="s">
        <v>23</v>
      </c>
      <c r="L81" s="27"/>
      <c r="M81" s="431">
        <f>IF(O9="","",O9)</f>
        <v>43179</v>
      </c>
      <c r="N81" s="431"/>
      <c r="O81" s="431"/>
      <c r="P81" s="431"/>
      <c r="Q81" s="27"/>
      <c r="R81" s="28"/>
    </row>
    <row r="82" spans="2:18" s="29" customFormat="1" ht="6.9" customHeight="1"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8"/>
    </row>
    <row r="83" spans="2:18" s="29" customFormat="1" ht="13.2">
      <c r="B83" s="26"/>
      <c r="C83" s="22" t="s">
        <v>24</v>
      </c>
      <c r="D83" s="27"/>
      <c r="E83" s="27"/>
      <c r="F83" s="23" t="str">
        <f>E12</f>
        <v>DD Onšov, p.o.</v>
      </c>
      <c r="G83" s="27"/>
      <c r="H83" s="27"/>
      <c r="I83" s="27"/>
      <c r="J83" s="27"/>
      <c r="K83" s="22" t="s">
        <v>30</v>
      </c>
      <c r="L83" s="27"/>
      <c r="M83" s="402" t="str">
        <f>E18</f>
        <v xml:space="preserve"> </v>
      </c>
      <c r="N83" s="402"/>
      <c r="O83" s="402"/>
      <c r="P83" s="402"/>
      <c r="Q83" s="402"/>
      <c r="R83" s="28"/>
    </row>
    <row r="84" spans="2:18" s="29" customFormat="1" ht="14.4" customHeight="1">
      <c r="B84" s="26"/>
      <c r="C84" s="22" t="s">
        <v>28</v>
      </c>
      <c r="D84" s="27"/>
      <c r="E84" s="27"/>
      <c r="F84" s="23" t="str">
        <f>IF(E15="","",E15)</f>
        <v xml:space="preserve"> </v>
      </c>
      <c r="G84" s="27"/>
      <c r="H84" s="27"/>
      <c r="I84" s="27"/>
      <c r="J84" s="27"/>
      <c r="K84" s="22" t="s">
        <v>32</v>
      </c>
      <c r="L84" s="27"/>
      <c r="M84" s="402" t="str">
        <f>E21</f>
        <v xml:space="preserve"> </v>
      </c>
      <c r="N84" s="402"/>
      <c r="O84" s="402"/>
      <c r="P84" s="402"/>
      <c r="Q84" s="402"/>
      <c r="R84" s="28"/>
    </row>
    <row r="85" spans="2:18" s="29" customFormat="1" ht="10.35" customHeight="1">
      <c r="B85" s="26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8"/>
    </row>
    <row r="86" spans="2:18" s="29" customFormat="1" ht="29.25" customHeight="1">
      <c r="B86" s="26"/>
      <c r="C86" s="440" t="s">
        <v>111</v>
      </c>
      <c r="D86" s="441"/>
      <c r="E86" s="441"/>
      <c r="F86" s="441"/>
      <c r="G86" s="441"/>
      <c r="H86" s="99"/>
      <c r="I86" s="99"/>
      <c r="J86" s="99"/>
      <c r="K86" s="99"/>
      <c r="L86" s="99"/>
      <c r="M86" s="99"/>
      <c r="N86" s="440" t="s">
        <v>112</v>
      </c>
      <c r="O86" s="441"/>
      <c r="P86" s="441"/>
      <c r="Q86" s="441"/>
      <c r="R86" s="28"/>
    </row>
    <row r="87" spans="2:18" s="29" customFormat="1" ht="10.35" customHeight="1">
      <c r="B87" s="26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8"/>
    </row>
    <row r="88" spans="2:47" s="29" customFormat="1" ht="29.25" customHeight="1">
      <c r="B88" s="26"/>
      <c r="C88" s="107" t="s">
        <v>113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368">
        <f>N115</f>
        <v>0</v>
      </c>
      <c r="O88" s="438"/>
      <c r="P88" s="438"/>
      <c r="Q88" s="438"/>
      <c r="R88" s="28"/>
      <c r="AU88" s="12" t="s">
        <v>114</v>
      </c>
    </row>
    <row r="89" spans="2:18" s="112" customFormat="1" ht="24.9" customHeight="1">
      <c r="B89" s="108"/>
      <c r="C89" s="109"/>
      <c r="D89" s="110" t="s">
        <v>115</v>
      </c>
      <c r="E89" s="109"/>
      <c r="F89" s="109"/>
      <c r="G89" s="109"/>
      <c r="H89" s="109"/>
      <c r="I89" s="109"/>
      <c r="J89" s="109"/>
      <c r="K89" s="109"/>
      <c r="L89" s="109"/>
      <c r="M89" s="109"/>
      <c r="N89" s="412">
        <f>N116</f>
        <v>0</v>
      </c>
      <c r="O89" s="435"/>
      <c r="P89" s="435"/>
      <c r="Q89" s="435"/>
      <c r="R89" s="111"/>
    </row>
    <row r="90" spans="2:18" s="117" customFormat="1" ht="19.95" customHeight="1">
      <c r="B90" s="113"/>
      <c r="C90" s="114"/>
      <c r="D90" s="115" t="s">
        <v>116</v>
      </c>
      <c r="E90" s="114"/>
      <c r="F90" s="114"/>
      <c r="G90" s="114"/>
      <c r="H90" s="114"/>
      <c r="I90" s="114"/>
      <c r="J90" s="114"/>
      <c r="K90" s="114"/>
      <c r="L90" s="114"/>
      <c r="M90" s="114"/>
      <c r="N90" s="436">
        <f>N117</f>
        <v>0</v>
      </c>
      <c r="O90" s="437"/>
      <c r="P90" s="437"/>
      <c r="Q90" s="437"/>
      <c r="R90" s="116"/>
    </row>
    <row r="91" spans="2:18" s="117" customFormat="1" ht="19.95" customHeight="1">
      <c r="B91" s="113"/>
      <c r="C91" s="114"/>
      <c r="D91" s="115" t="s">
        <v>351</v>
      </c>
      <c r="E91" s="114"/>
      <c r="F91" s="114"/>
      <c r="G91" s="114"/>
      <c r="H91" s="114"/>
      <c r="I91" s="114"/>
      <c r="J91" s="114"/>
      <c r="K91" s="114"/>
      <c r="L91" s="114"/>
      <c r="M91" s="114"/>
      <c r="N91" s="436">
        <f>N161</f>
        <v>0</v>
      </c>
      <c r="O91" s="437"/>
      <c r="P91" s="437"/>
      <c r="Q91" s="437"/>
      <c r="R91" s="116"/>
    </row>
    <row r="92" spans="2:18" s="117" customFormat="1" ht="19.95" customHeight="1">
      <c r="B92" s="113"/>
      <c r="C92" s="114"/>
      <c r="D92" s="115" t="s">
        <v>352</v>
      </c>
      <c r="E92" s="114"/>
      <c r="F92" s="114"/>
      <c r="G92" s="114"/>
      <c r="H92" s="114"/>
      <c r="I92" s="114"/>
      <c r="J92" s="114"/>
      <c r="K92" s="114"/>
      <c r="L92" s="114"/>
      <c r="M92" s="114"/>
      <c r="N92" s="436">
        <f>N175</f>
        <v>0</v>
      </c>
      <c r="O92" s="437"/>
      <c r="P92" s="437"/>
      <c r="Q92" s="437"/>
      <c r="R92" s="116"/>
    </row>
    <row r="93" spans="2:18" s="117" customFormat="1" ht="19.95" customHeight="1">
      <c r="B93" s="113"/>
      <c r="C93" s="114"/>
      <c r="D93" s="115" t="s">
        <v>121</v>
      </c>
      <c r="E93" s="114"/>
      <c r="F93" s="114"/>
      <c r="G93" s="114"/>
      <c r="H93" s="114"/>
      <c r="I93" s="114"/>
      <c r="J93" s="114"/>
      <c r="K93" s="114"/>
      <c r="L93" s="114"/>
      <c r="M93" s="114"/>
      <c r="N93" s="436">
        <f>N182</f>
        <v>0</v>
      </c>
      <c r="O93" s="437"/>
      <c r="P93" s="437"/>
      <c r="Q93" s="437"/>
      <c r="R93" s="116"/>
    </row>
    <row r="94" spans="2:18" s="112" customFormat="1" ht="24.9" customHeight="1">
      <c r="B94" s="108"/>
      <c r="C94" s="109"/>
      <c r="D94" s="110" t="s">
        <v>353</v>
      </c>
      <c r="E94" s="109"/>
      <c r="F94" s="109"/>
      <c r="G94" s="109"/>
      <c r="H94" s="109"/>
      <c r="I94" s="109"/>
      <c r="J94" s="109"/>
      <c r="K94" s="109"/>
      <c r="L94" s="109"/>
      <c r="M94" s="109"/>
      <c r="N94" s="412">
        <f>N184</f>
        <v>0</v>
      </c>
      <c r="O94" s="435"/>
      <c r="P94" s="435"/>
      <c r="Q94" s="435"/>
      <c r="R94" s="111"/>
    </row>
    <row r="95" spans="2:18" s="29" customFormat="1" ht="21.75" customHeight="1">
      <c r="B95" s="26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8"/>
    </row>
    <row r="96" spans="2:21" s="29" customFormat="1" ht="29.25" customHeight="1">
      <c r="B96" s="26"/>
      <c r="C96" s="107" t="s">
        <v>122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438">
        <v>0</v>
      </c>
      <c r="O96" s="439"/>
      <c r="P96" s="439"/>
      <c r="Q96" s="439"/>
      <c r="R96" s="28"/>
      <c r="T96" s="118"/>
      <c r="U96" s="119" t="s">
        <v>37</v>
      </c>
    </row>
    <row r="97" spans="2:18" s="29" customFormat="1" ht="18" customHeight="1">
      <c r="B97" s="2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8"/>
    </row>
    <row r="98" spans="2:18" s="29" customFormat="1" ht="29.25" customHeight="1">
      <c r="B98" s="26"/>
      <c r="C98" s="98" t="s">
        <v>98</v>
      </c>
      <c r="D98" s="99"/>
      <c r="E98" s="99"/>
      <c r="F98" s="99"/>
      <c r="G98" s="99"/>
      <c r="H98" s="99"/>
      <c r="I98" s="99"/>
      <c r="J98" s="99"/>
      <c r="K98" s="99"/>
      <c r="L98" s="369">
        <f>ROUND(SUM(N88+N96),2)</f>
        <v>0</v>
      </c>
      <c r="M98" s="369"/>
      <c r="N98" s="369"/>
      <c r="O98" s="369"/>
      <c r="P98" s="369"/>
      <c r="Q98" s="369"/>
      <c r="R98" s="28"/>
    </row>
    <row r="99" spans="2:18" s="29" customFormat="1" ht="6.9" customHeight="1"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3"/>
    </row>
    <row r="103" spans="2:18" s="29" customFormat="1" ht="6.9" customHeight="1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6"/>
    </row>
    <row r="104" spans="2:18" s="29" customFormat="1" ht="36.9" customHeight="1">
      <c r="B104" s="26"/>
      <c r="C104" s="393" t="s">
        <v>123</v>
      </c>
      <c r="D104" s="428"/>
      <c r="E104" s="428"/>
      <c r="F104" s="428"/>
      <c r="G104" s="428"/>
      <c r="H104" s="428"/>
      <c r="I104" s="428"/>
      <c r="J104" s="428"/>
      <c r="K104" s="428"/>
      <c r="L104" s="428"/>
      <c r="M104" s="428"/>
      <c r="N104" s="428"/>
      <c r="O104" s="428"/>
      <c r="P104" s="428"/>
      <c r="Q104" s="428"/>
      <c r="R104" s="28"/>
    </row>
    <row r="105" spans="2:18" s="29" customFormat="1" ht="6.9" customHeight="1">
      <c r="B105" s="26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8"/>
    </row>
    <row r="106" spans="2:18" s="29" customFormat="1" ht="30" customHeight="1">
      <c r="B106" s="26"/>
      <c r="C106" s="22" t="s">
        <v>17</v>
      </c>
      <c r="D106" s="27"/>
      <c r="E106" s="27"/>
      <c r="F106" s="429" t="str">
        <f>F6</f>
        <v>Revitalizace terapeutické zahrady DD ONŠOV - ETAPA I</v>
      </c>
      <c r="G106" s="430"/>
      <c r="H106" s="430"/>
      <c r="I106" s="430"/>
      <c r="J106" s="430"/>
      <c r="K106" s="430"/>
      <c r="L106" s="430"/>
      <c r="M106" s="430"/>
      <c r="N106" s="430"/>
      <c r="O106" s="430"/>
      <c r="P106" s="430"/>
      <c r="Q106" s="27"/>
      <c r="R106" s="28"/>
    </row>
    <row r="107" spans="2:18" s="29" customFormat="1" ht="36.9" customHeight="1">
      <c r="B107" s="26"/>
      <c r="C107" s="62" t="s">
        <v>106</v>
      </c>
      <c r="D107" s="27"/>
      <c r="E107" s="27"/>
      <c r="F107" s="395" t="str">
        <f>F7</f>
        <v>SO 05b - VODNÍ JEZÍRKO A FILTRAČNÍ ŠACHTA</v>
      </c>
      <c r="G107" s="428"/>
      <c r="H107" s="428"/>
      <c r="I107" s="428"/>
      <c r="J107" s="428"/>
      <c r="K107" s="428"/>
      <c r="L107" s="428"/>
      <c r="M107" s="428"/>
      <c r="N107" s="428"/>
      <c r="O107" s="428"/>
      <c r="P107" s="428"/>
      <c r="Q107" s="27"/>
      <c r="R107" s="28"/>
    </row>
    <row r="108" spans="2:18" s="29" customFormat="1" ht="6.9" customHeight="1">
      <c r="B108" s="26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8"/>
    </row>
    <row r="109" spans="2:18" s="29" customFormat="1" ht="18" customHeight="1">
      <c r="B109" s="26"/>
      <c r="C109" s="22" t="s">
        <v>21</v>
      </c>
      <c r="D109" s="27"/>
      <c r="E109" s="27"/>
      <c r="F109" s="23" t="str">
        <f>F9</f>
        <v>pozemek č. 157,158,st.1 a st.2, k.ú Onšov</v>
      </c>
      <c r="G109" s="27"/>
      <c r="H109" s="27"/>
      <c r="I109" s="27"/>
      <c r="J109" s="27"/>
      <c r="K109" s="22" t="s">
        <v>23</v>
      </c>
      <c r="L109" s="27"/>
      <c r="M109" s="431">
        <f>IF(O9="","",O9)</f>
        <v>43179</v>
      </c>
      <c r="N109" s="431"/>
      <c r="O109" s="431"/>
      <c r="P109" s="431"/>
      <c r="Q109" s="27"/>
      <c r="R109" s="28"/>
    </row>
    <row r="110" spans="2:18" s="29" customFormat="1" ht="6.9" customHeight="1">
      <c r="B110" s="26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8"/>
    </row>
    <row r="111" spans="2:18" s="29" customFormat="1" ht="13.2">
      <c r="B111" s="26"/>
      <c r="C111" s="22" t="s">
        <v>24</v>
      </c>
      <c r="D111" s="27"/>
      <c r="E111" s="27"/>
      <c r="F111" s="23" t="str">
        <f>E12</f>
        <v>DD Onšov, p.o.</v>
      </c>
      <c r="G111" s="27"/>
      <c r="H111" s="27"/>
      <c r="I111" s="27"/>
      <c r="J111" s="27"/>
      <c r="K111" s="22" t="s">
        <v>30</v>
      </c>
      <c r="L111" s="27"/>
      <c r="M111" s="402" t="str">
        <f>E18</f>
        <v xml:space="preserve"> </v>
      </c>
      <c r="N111" s="402"/>
      <c r="O111" s="402"/>
      <c r="P111" s="402"/>
      <c r="Q111" s="402"/>
      <c r="R111" s="28"/>
    </row>
    <row r="112" spans="2:18" s="29" customFormat="1" ht="14.4" customHeight="1">
      <c r="B112" s="26"/>
      <c r="C112" s="22" t="s">
        <v>28</v>
      </c>
      <c r="D112" s="27"/>
      <c r="E112" s="27"/>
      <c r="F112" s="23" t="str">
        <f>IF(E15="","",E15)</f>
        <v xml:space="preserve"> </v>
      </c>
      <c r="G112" s="27"/>
      <c r="H112" s="27"/>
      <c r="I112" s="27"/>
      <c r="J112" s="27"/>
      <c r="K112" s="22" t="s">
        <v>32</v>
      </c>
      <c r="L112" s="27"/>
      <c r="M112" s="402" t="str">
        <f>E21</f>
        <v xml:space="preserve"> </v>
      </c>
      <c r="N112" s="402"/>
      <c r="O112" s="402"/>
      <c r="P112" s="402"/>
      <c r="Q112" s="402"/>
      <c r="R112" s="28"/>
    </row>
    <row r="113" spans="2:18" s="29" customFormat="1" ht="10.35" customHeight="1">
      <c r="B113" s="26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8"/>
    </row>
    <row r="114" spans="2:27" s="124" customFormat="1" ht="29.25" customHeight="1">
      <c r="B114" s="120"/>
      <c r="C114" s="121" t="s">
        <v>124</v>
      </c>
      <c r="D114" s="122" t="s">
        <v>125</v>
      </c>
      <c r="E114" s="122" t="s">
        <v>55</v>
      </c>
      <c r="F114" s="432" t="s">
        <v>126</v>
      </c>
      <c r="G114" s="432"/>
      <c r="H114" s="432"/>
      <c r="I114" s="432"/>
      <c r="J114" s="122" t="s">
        <v>127</v>
      </c>
      <c r="K114" s="122" t="s">
        <v>128</v>
      </c>
      <c r="L114" s="433" t="s">
        <v>129</v>
      </c>
      <c r="M114" s="433"/>
      <c r="N114" s="432" t="s">
        <v>112</v>
      </c>
      <c r="O114" s="432"/>
      <c r="P114" s="432"/>
      <c r="Q114" s="434"/>
      <c r="R114" s="123"/>
      <c r="T114" s="70" t="s">
        <v>130</v>
      </c>
      <c r="U114" s="71" t="s">
        <v>37</v>
      </c>
      <c r="V114" s="71" t="s">
        <v>131</v>
      </c>
      <c r="W114" s="71" t="s">
        <v>132</v>
      </c>
      <c r="X114" s="71" t="s">
        <v>133</v>
      </c>
      <c r="Y114" s="71" t="s">
        <v>134</v>
      </c>
      <c r="Z114" s="71" t="s">
        <v>135</v>
      </c>
      <c r="AA114" s="72" t="s">
        <v>136</v>
      </c>
    </row>
    <row r="115" spans="2:63" s="29" customFormat="1" ht="29.25" customHeight="1">
      <c r="B115" s="26"/>
      <c r="C115" s="74" t="s">
        <v>108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409">
        <f>BK115</f>
        <v>0</v>
      </c>
      <c r="O115" s="410"/>
      <c r="P115" s="410"/>
      <c r="Q115" s="410"/>
      <c r="R115" s="28"/>
      <c r="T115" s="73"/>
      <c r="U115" s="43"/>
      <c r="V115" s="43"/>
      <c r="W115" s="125">
        <f>W116+W184</f>
        <v>102.773471</v>
      </c>
      <c r="X115" s="43"/>
      <c r="Y115" s="125">
        <f>Y116+Y184</f>
        <v>14.06036992</v>
      </c>
      <c r="Z115" s="43"/>
      <c r="AA115" s="126">
        <f>AA116+AA184</f>
        <v>0</v>
      </c>
      <c r="AT115" s="12" t="s">
        <v>72</v>
      </c>
      <c r="AU115" s="12" t="s">
        <v>114</v>
      </c>
      <c r="BK115" s="127">
        <f>BK116+BK184</f>
        <v>0</v>
      </c>
    </row>
    <row r="116" spans="2:63" s="132" customFormat="1" ht="37.35" customHeight="1">
      <c r="B116" s="128"/>
      <c r="C116" s="129"/>
      <c r="D116" s="130" t="s">
        <v>115</v>
      </c>
      <c r="E116" s="130"/>
      <c r="F116" s="130"/>
      <c r="G116" s="130"/>
      <c r="H116" s="130"/>
      <c r="I116" s="130"/>
      <c r="J116" s="130"/>
      <c r="K116" s="130"/>
      <c r="L116" s="130"/>
      <c r="M116" s="130"/>
      <c r="N116" s="411">
        <f>BK116</f>
        <v>0</v>
      </c>
      <c r="O116" s="412"/>
      <c r="P116" s="412"/>
      <c r="Q116" s="412"/>
      <c r="R116" s="131"/>
      <c r="T116" s="133"/>
      <c r="U116" s="129"/>
      <c r="V116" s="129"/>
      <c r="W116" s="134">
        <f>W117+W161+W175+W182</f>
        <v>86.773471</v>
      </c>
      <c r="X116" s="129"/>
      <c r="Y116" s="134">
        <f>Y117+Y161+Y175+Y182</f>
        <v>14.06036992</v>
      </c>
      <c r="Z116" s="129"/>
      <c r="AA116" s="135">
        <f>AA117+AA161+AA175+AA182</f>
        <v>0</v>
      </c>
      <c r="AR116" s="136" t="s">
        <v>81</v>
      </c>
      <c r="AT116" s="137" t="s">
        <v>72</v>
      </c>
      <c r="AU116" s="137" t="s">
        <v>73</v>
      </c>
      <c r="AY116" s="136" t="s">
        <v>137</v>
      </c>
      <c r="BK116" s="138">
        <f>BK117+BK161+BK175+BK182</f>
        <v>0</v>
      </c>
    </row>
    <row r="117" spans="2:63" s="132" customFormat="1" ht="19.95" customHeight="1">
      <c r="B117" s="128"/>
      <c r="C117" s="129"/>
      <c r="D117" s="139" t="s">
        <v>116</v>
      </c>
      <c r="E117" s="139"/>
      <c r="F117" s="139"/>
      <c r="G117" s="139"/>
      <c r="H117" s="139"/>
      <c r="I117" s="139"/>
      <c r="J117" s="139"/>
      <c r="K117" s="139"/>
      <c r="L117" s="139"/>
      <c r="M117" s="139"/>
      <c r="N117" s="413">
        <f>BK117</f>
        <v>0</v>
      </c>
      <c r="O117" s="414"/>
      <c r="P117" s="414"/>
      <c r="Q117" s="414"/>
      <c r="R117" s="131"/>
      <c r="T117" s="133"/>
      <c r="U117" s="129"/>
      <c r="V117" s="129"/>
      <c r="W117" s="134">
        <f>SUM(W118:W160)</f>
        <v>55.026123</v>
      </c>
      <c r="X117" s="129"/>
      <c r="Y117" s="134">
        <f>SUM(Y118:Y160)</f>
        <v>5.0410882</v>
      </c>
      <c r="Z117" s="129"/>
      <c r="AA117" s="135">
        <f>SUM(AA118:AA160)</f>
        <v>0</v>
      </c>
      <c r="AR117" s="136" t="s">
        <v>81</v>
      </c>
      <c r="AT117" s="137" t="s">
        <v>72</v>
      </c>
      <c r="AU117" s="137" t="s">
        <v>81</v>
      </c>
      <c r="AY117" s="136" t="s">
        <v>137</v>
      </c>
      <c r="BK117" s="138">
        <f>SUM(BK118:BK160)</f>
        <v>0</v>
      </c>
    </row>
    <row r="118" spans="2:65" s="29" customFormat="1" ht="31.5" customHeight="1">
      <c r="B118" s="26"/>
      <c r="C118" s="140" t="s">
        <v>243</v>
      </c>
      <c r="D118" s="140" t="s">
        <v>138</v>
      </c>
      <c r="E118" s="141" t="s">
        <v>354</v>
      </c>
      <c r="F118" s="406" t="s">
        <v>355</v>
      </c>
      <c r="G118" s="406"/>
      <c r="H118" s="406"/>
      <c r="I118" s="406"/>
      <c r="J118" s="142" t="s">
        <v>150</v>
      </c>
      <c r="K118" s="143">
        <v>11.164</v>
      </c>
      <c r="L118" s="407"/>
      <c r="M118" s="407"/>
      <c r="N118" s="408">
        <f>ROUND(L118*K118,2)</f>
        <v>0</v>
      </c>
      <c r="O118" s="408"/>
      <c r="P118" s="408"/>
      <c r="Q118" s="408"/>
      <c r="R118" s="28"/>
      <c r="T118" s="144" t="s">
        <v>5</v>
      </c>
      <c r="U118" s="35" t="s">
        <v>38</v>
      </c>
      <c r="V118" s="145">
        <v>0.368</v>
      </c>
      <c r="W118" s="145">
        <f>V118*K118</f>
        <v>4.108352</v>
      </c>
      <c r="X118" s="145">
        <v>0</v>
      </c>
      <c r="Y118" s="145">
        <f>X118*K118</f>
        <v>0</v>
      </c>
      <c r="Z118" s="145">
        <v>0</v>
      </c>
      <c r="AA118" s="146">
        <f>Z118*K118</f>
        <v>0</v>
      </c>
      <c r="AR118" s="12" t="s">
        <v>142</v>
      </c>
      <c r="AT118" s="12" t="s">
        <v>138</v>
      </c>
      <c r="AU118" s="12" t="s">
        <v>104</v>
      </c>
      <c r="AY118" s="12" t="s">
        <v>137</v>
      </c>
      <c r="BE118" s="147">
        <f>IF(U118="základní",N118,0)</f>
        <v>0</v>
      </c>
      <c r="BF118" s="147">
        <f>IF(U118="snížená",N118,0)</f>
        <v>0</v>
      </c>
      <c r="BG118" s="147">
        <f>IF(U118="zákl. přenesená",N118,0)</f>
        <v>0</v>
      </c>
      <c r="BH118" s="147">
        <f>IF(U118="sníž. přenesená",N118,0)</f>
        <v>0</v>
      </c>
      <c r="BI118" s="147">
        <f>IF(U118="nulová",N118,0)</f>
        <v>0</v>
      </c>
      <c r="BJ118" s="12" t="s">
        <v>81</v>
      </c>
      <c r="BK118" s="147">
        <f>ROUND(L118*K118,2)</f>
        <v>0</v>
      </c>
      <c r="BL118" s="12" t="s">
        <v>142</v>
      </c>
      <c r="BM118" s="12" t="s">
        <v>356</v>
      </c>
    </row>
    <row r="119" spans="2:51" s="171" customFormat="1" ht="14.4" customHeight="1">
      <c r="B119" s="166"/>
      <c r="C119" s="167"/>
      <c r="D119" s="167"/>
      <c r="E119" s="168" t="s">
        <v>5</v>
      </c>
      <c r="F119" s="426" t="s">
        <v>357</v>
      </c>
      <c r="G119" s="427"/>
      <c r="H119" s="427"/>
      <c r="I119" s="427"/>
      <c r="J119" s="167"/>
      <c r="K119" s="169" t="s">
        <v>5</v>
      </c>
      <c r="L119" s="184"/>
      <c r="M119" s="184"/>
      <c r="N119" s="167"/>
      <c r="O119" s="167"/>
      <c r="P119" s="167"/>
      <c r="Q119" s="167"/>
      <c r="R119" s="170"/>
      <c r="T119" s="172"/>
      <c r="U119" s="167"/>
      <c r="V119" s="167"/>
      <c r="W119" s="167"/>
      <c r="X119" s="167"/>
      <c r="Y119" s="167"/>
      <c r="Z119" s="167"/>
      <c r="AA119" s="173"/>
      <c r="AT119" s="174" t="s">
        <v>145</v>
      </c>
      <c r="AU119" s="174" t="s">
        <v>104</v>
      </c>
      <c r="AV119" s="171" t="s">
        <v>81</v>
      </c>
      <c r="AW119" s="171" t="s">
        <v>31</v>
      </c>
      <c r="AX119" s="171" t="s">
        <v>73</v>
      </c>
      <c r="AY119" s="174" t="s">
        <v>137</v>
      </c>
    </row>
    <row r="120" spans="2:51" s="153" customFormat="1" ht="14.4" customHeight="1">
      <c r="B120" s="148"/>
      <c r="C120" s="149"/>
      <c r="D120" s="149"/>
      <c r="E120" s="150" t="s">
        <v>5</v>
      </c>
      <c r="F120" s="424" t="s">
        <v>358</v>
      </c>
      <c r="G120" s="425"/>
      <c r="H120" s="425"/>
      <c r="I120" s="425"/>
      <c r="J120" s="149"/>
      <c r="K120" s="151">
        <v>11.164</v>
      </c>
      <c r="L120" s="182"/>
      <c r="M120" s="182"/>
      <c r="N120" s="149"/>
      <c r="O120" s="149"/>
      <c r="P120" s="149"/>
      <c r="Q120" s="149"/>
      <c r="R120" s="152"/>
      <c r="T120" s="154"/>
      <c r="U120" s="149"/>
      <c r="V120" s="149"/>
      <c r="W120" s="149"/>
      <c r="X120" s="149"/>
      <c r="Y120" s="149"/>
      <c r="Z120" s="149"/>
      <c r="AA120" s="155"/>
      <c r="AT120" s="156" t="s">
        <v>145</v>
      </c>
      <c r="AU120" s="156" t="s">
        <v>104</v>
      </c>
      <c r="AV120" s="153" t="s">
        <v>104</v>
      </c>
      <c r="AW120" s="153" t="s">
        <v>31</v>
      </c>
      <c r="AX120" s="153" t="s">
        <v>73</v>
      </c>
      <c r="AY120" s="156" t="s">
        <v>137</v>
      </c>
    </row>
    <row r="121" spans="2:51" s="162" customFormat="1" ht="14.4" customHeight="1">
      <c r="B121" s="157"/>
      <c r="C121" s="158"/>
      <c r="D121" s="158"/>
      <c r="E121" s="159" t="s">
        <v>5</v>
      </c>
      <c r="F121" s="419" t="s">
        <v>146</v>
      </c>
      <c r="G121" s="420"/>
      <c r="H121" s="420"/>
      <c r="I121" s="420"/>
      <c r="J121" s="158"/>
      <c r="K121" s="160">
        <v>11.164</v>
      </c>
      <c r="L121" s="183"/>
      <c r="M121" s="183"/>
      <c r="N121" s="158"/>
      <c r="O121" s="158"/>
      <c r="P121" s="158"/>
      <c r="Q121" s="158"/>
      <c r="R121" s="161"/>
      <c r="T121" s="163"/>
      <c r="U121" s="158"/>
      <c r="V121" s="158"/>
      <c r="W121" s="158"/>
      <c r="X121" s="158"/>
      <c r="Y121" s="158"/>
      <c r="Z121" s="158"/>
      <c r="AA121" s="164"/>
      <c r="AT121" s="165" t="s">
        <v>145</v>
      </c>
      <c r="AU121" s="165" t="s">
        <v>104</v>
      </c>
      <c r="AV121" s="162" t="s">
        <v>142</v>
      </c>
      <c r="AW121" s="162" t="s">
        <v>31</v>
      </c>
      <c r="AX121" s="162" t="s">
        <v>81</v>
      </c>
      <c r="AY121" s="165" t="s">
        <v>137</v>
      </c>
    </row>
    <row r="122" spans="2:65" s="29" customFormat="1" ht="31.5" customHeight="1">
      <c r="B122" s="26"/>
      <c r="C122" s="140" t="s">
        <v>248</v>
      </c>
      <c r="D122" s="140" t="s">
        <v>138</v>
      </c>
      <c r="E122" s="141" t="s">
        <v>169</v>
      </c>
      <c r="F122" s="406" t="s">
        <v>170</v>
      </c>
      <c r="G122" s="406"/>
      <c r="H122" s="406"/>
      <c r="I122" s="406"/>
      <c r="J122" s="142" t="s">
        <v>150</v>
      </c>
      <c r="K122" s="143">
        <v>11.164</v>
      </c>
      <c r="L122" s="407"/>
      <c r="M122" s="407"/>
      <c r="N122" s="408">
        <f>ROUND(L122*K122,2)</f>
        <v>0</v>
      </c>
      <c r="O122" s="408"/>
      <c r="P122" s="408"/>
      <c r="Q122" s="408"/>
      <c r="R122" s="28"/>
      <c r="T122" s="144" t="s">
        <v>5</v>
      </c>
      <c r="U122" s="35" t="s">
        <v>38</v>
      </c>
      <c r="V122" s="145">
        <v>0.058</v>
      </c>
      <c r="W122" s="145">
        <f>V122*K122</f>
        <v>0.647512</v>
      </c>
      <c r="X122" s="145">
        <v>0</v>
      </c>
      <c r="Y122" s="145">
        <f>X122*K122</f>
        <v>0</v>
      </c>
      <c r="Z122" s="145">
        <v>0</v>
      </c>
      <c r="AA122" s="146">
        <f>Z122*K122</f>
        <v>0</v>
      </c>
      <c r="AR122" s="12" t="s">
        <v>142</v>
      </c>
      <c r="AT122" s="12" t="s">
        <v>138</v>
      </c>
      <c r="AU122" s="12" t="s">
        <v>104</v>
      </c>
      <c r="AY122" s="12" t="s">
        <v>137</v>
      </c>
      <c r="BE122" s="147">
        <f>IF(U122="základní",N122,0)</f>
        <v>0</v>
      </c>
      <c r="BF122" s="147">
        <f>IF(U122="snížená",N122,0)</f>
        <v>0</v>
      </c>
      <c r="BG122" s="147">
        <f>IF(U122="zákl. přenesená",N122,0)</f>
        <v>0</v>
      </c>
      <c r="BH122" s="147">
        <f>IF(U122="sníž. přenesená",N122,0)</f>
        <v>0</v>
      </c>
      <c r="BI122" s="147">
        <f>IF(U122="nulová",N122,0)</f>
        <v>0</v>
      </c>
      <c r="BJ122" s="12" t="s">
        <v>81</v>
      </c>
      <c r="BK122" s="147">
        <f>ROUND(L122*K122,2)</f>
        <v>0</v>
      </c>
      <c r="BL122" s="12" t="s">
        <v>142</v>
      </c>
      <c r="BM122" s="12" t="s">
        <v>359</v>
      </c>
    </row>
    <row r="123" spans="2:65" s="29" customFormat="1" ht="31.5" customHeight="1">
      <c r="B123" s="26"/>
      <c r="C123" s="140" t="s">
        <v>81</v>
      </c>
      <c r="D123" s="140" t="s">
        <v>138</v>
      </c>
      <c r="E123" s="141" t="s">
        <v>360</v>
      </c>
      <c r="F123" s="406" t="s">
        <v>361</v>
      </c>
      <c r="G123" s="406"/>
      <c r="H123" s="406"/>
      <c r="I123" s="406"/>
      <c r="J123" s="142" t="s">
        <v>150</v>
      </c>
      <c r="K123" s="143">
        <v>7.531</v>
      </c>
      <c r="L123" s="407"/>
      <c r="M123" s="407"/>
      <c r="N123" s="408">
        <f>ROUND(L123*K123,2)</f>
        <v>0</v>
      </c>
      <c r="O123" s="408"/>
      <c r="P123" s="408"/>
      <c r="Q123" s="408"/>
      <c r="R123" s="28"/>
      <c r="T123" s="144" t="s">
        <v>5</v>
      </c>
      <c r="U123" s="35" t="s">
        <v>38</v>
      </c>
      <c r="V123" s="145">
        <v>2.32</v>
      </c>
      <c r="W123" s="145">
        <f>V123*K123</f>
        <v>17.471919999999997</v>
      </c>
      <c r="X123" s="145">
        <v>0</v>
      </c>
      <c r="Y123" s="145">
        <f>X123*K123</f>
        <v>0</v>
      </c>
      <c r="Z123" s="145">
        <v>0</v>
      </c>
      <c r="AA123" s="146">
        <f>Z123*K123</f>
        <v>0</v>
      </c>
      <c r="AR123" s="12" t="s">
        <v>142</v>
      </c>
      <c r="AT123" s="12" t="s">
        <v>138</v>
      </c>
      <c r="AU123" s="12" t="s">
        <v>104</v>
      </c>
      <c r="AY123" s="12" t="s">
        <v>137</v>
      </c>
      <c r="BE123" s="147">
        <f>IF(U123="základní",N123,0)</f>
        <v>0</v>
      </c>
      <c r="BF123" s="147">
        <f>IF(U123="snížená",N123,0)</f>
        <v>0</v>
      </c>
      <c r="BG123" s="147">
        <f>IF(U123="zákl. přenesená",N123,0)</f>
        <v>0</v>
      </c>
      <c r="BH123" s="147">
        <f>IF(U123="sníž. přenesená",N123,0)</f>
        <v>0</v>
      </c>
      <c r="BI123" s="147">
        <f>IF(U123="nulová",N123,0)</f>
        <v>0</v>
      </c>
      <c r="BJ123" s="12" t="s">
        <v>81</v>
      </c>
      <c r="BK123" s="147">
        <f>ROUND(L123*K123,2)</f>
        <v>0</v>
      </c>
      <c r="BL123" s="12" t="s">
        <v>142</v>
      </c>
      <c r="BM123" s="12" t="s">
        <v>362</v>
      </c>
    </row>
    <row r="124" spans="2:51" s="171" customFormat="1" ht="14.4" customHeight="1">
      <c r="B124" s="166"/>
      <c r="C124" s="167"/>
      <c r="D124" s="167"/>
      <c r="E124" s="168" t="s">
        <v>5</v>
      </c>
      <c r="F124" s="426" t="s">
        <v>363</v>
      </c>
      <c r="G124" s="427"/>
      <c r="H124" s="427"/>
      <c r="I124" s="427"/>
      <c r="J124" s="167"/>
      <c r="K124" s="169" t="s">
        <v>5</v>
      </c>
      <c r="L124" s="184"/>
      <c r="M124" s="184"/>
      <c r="N124" s="167"/>
      <c r="O124" s="167"/>
      <c r="P124" s="167"/>
      <c r="Q124" s="167"/>
      <c r="R124" s="170"/>
      <c r="T124" s="172"/>
      <c r="U124" s="167"/>
      <c r="V124" s="167"/>
      <c r="W124" s="167"/>
      <c r="X124" s="167"/>
      <c r="Y124" s="167"/>
      <c r="Z124" s="167"/>
      <c r="AA124" s="173"/>
      <c r="AT124" s="174" t="s">
        <v>145</v>
      </c>
      <c r="AU124" s="174" t="s">
        <v>104</v>
      </c>
      <c r="AV124" s="171" t="s">
        <v>81</v>
      </c>
      <c r="AW124" s="171" t="s">
        <v>31</v>
      </c>
      <c r="AX124" s="171" t="s">
        <v>73</v>
      </c>
      <c r="AY124" s="174" t="s">
        <v>137</v>
      </c>
    </row>
    <row r="125" spans="2:51" s="153" customFormat="1" ht="14.4" customHeight="1">
      <c r="B125" s="148"/>
      <c r="C125" s="149"/>
      <c r="D125" s="149"/>
      <c r="E125" s="150" t="s">
        <v>5</v>
      </c>
      <c r="F125" s="424" t="s">
        <v>364</v>
      </c>
      <c r="G125" s="425"/>
      <c r="H125" s="425"/>
      <c r="I125" s="425"/>
      <c r="J125" s="149"/>
      <c r="K125" s="151">
        <v>7.531</v>
      </c>
      <c r="L125" s="182"/>
      <c r="M125" s="182"/>
      <c r="N125" s="149"/>
      <c r="O125" s="149"/>
      <c r="P125" s="149"/>
      <c r="Q125" s="149"/>
      <c r="R125" s="152"/>
      <c r="T125" s="154"/>
      <c r="U125" s="149"/>
      <c r="V125" s="149"/>
      <c r="W125" s="149"/>
      <c r="X125" s="149"/>
      <c r="Y125" s="149"/>
      <c r="Z125" s="149"/>
      <c r="AA125" s="155"/>
      <c r="AT125" s="156" t="s">
        <v>145</v>
      </c>
      <c r="AU125" s="156" t="s">
        <v>104</v>
      </c>
      <c r="AV125" s="153" t="s">
        <v>104</v>
      </c>
      <c r="AW125" s="153" t="s">
        <v>31</v>
      </c>
      <c r="AX125" s="153" t="s">
        <v>73</v>
      </c>
      <c r="AY125" s="156" t="s">
        <v>137</v>
      </c>
    </row>
    <row r="126" spans="2:51" s="162" customFormat="1" ht="14.4" customHeight="1">
      <c r="B126" s="157"/>
      <c r="C126" s="158"/>
      <c r="D126" s="158"/>
      <c r="E126" s="159" t="s">
        <v>5</v>
      </c>
      <c r="F126" s="419" t="s">
        <v>146</v>
      </c>
      <c r="G126" s="420"/>
      <c r="H126" s="420"/>
      <c r="I126" s="420"/>
      <c r="J126" s="158"/>
      <c r="K126" s="160">
        <v>7.531</v>
      </c>
      <c r="L126" s="183"/>
      <c r="M126" s="183"/>
      <c r="N126" s="158"/>
      <c r="O126" s="158"/>
      <c r="P126" s="158"/>
      <c r="Q126" s="158"/>
      <c r="R126" s="161"/>
      <c r="T126" s="163"/>
      <c r="U126" s="158"/>
      <c r="V126" s="158"/>
      <c r="W126" s="158"/>
      <c r="X126" s="158"/>
      <c r="Y126" s="158"/>
      <c r="Z126" s="158"/>
      <c r="AA126" s="164"/>
      <c r="AT126" s="165" t="s">
        <v>145</v>
      </c>
      <c r="AU126" s="165" t="s">
        <v>104</v>
      </c>
      <c r="AV126" s="162" t="s">
        <v>142</v>
      </c>
      <c r="AW126" s="162" t="s">
        <v>31</v>
      </c>
      <c r="AX126" s="162" t="s">
        <v>81</v>
      </c>
      <c r="AY126" s="165" t="s">
        <v>137</v>
      </c>
    </row>
    <row r="127" spans="2:65" s="29" customFormat="1" ht="31.5" customHeight="1">
      <c r="B127" s="26"/>
      <c r="C127" s="140" t="s">
        <v>259</v>
      </c>
      <c r="D127" s="140" t="s">
        <v>138</v>
      </c>
      <c r="E127" s="141" t="s">
        <v>179</v>
      </c>
      <c r="F127" s="406" t="s">
        <v>180</v>
      </c>
      <c r="G127" s="406"/>
      <c r="H127" s="406"/>
      <c r="I127" s="406"/>
      <c r="J127" s="142" t="s">
        <v>150</v>
      </c>
      <c r="K127" s="143">
        <v>7.531</v>
      </c>
      <c r="L127" s="407"/>
      <c r="M127" s="407"/>
      <c r="N127" s="408">
        <f>ROUND(L127*K127,2)</f>
        <v>0</v>
      </c>
      <c r="O127" s="408"/>
      <c r="P127" s="408"/>
      <c r="Q127" s="408"/>
      <c r="R127" s="28"/>
      <c r="T127" s="144" t="s">
        <v>5</v>
      </c>
      <c r="U127" s="35" t="s">
        <v>38</v>
      </c>
      <c r="V127" s="145">
        <v>0.654</v>
      </c>
      <c r="W127" s="145">
        <f>V127*K127</f>
        <v>4.925274</v>
      </c>
      <c r="X127" s="145">
        <v>0</v>
      </c>
      <c r="Y127" s="145">
        <f>X127*K127</f>
        <v>0</v>
      </c>
      <c r="Z127" s="145">
        <v>0</v>
      </c>
      <c r="AA127" s="146">
        <f>Z127*K127</f>
        <v>0</v>
      </c>
      <c r="AR127" s="12" t="s">
        <v>142</v>
      </c>
      <c r="AT127" s="12" t="s">
        <v>138</v>
      </c>
      <c r="AU127" s="12" t="s">
        <v>104</v>
      </c>
      <c r="AY127" s="12" t="s">
        <v>137</v>
      </c>
      <c r="BE127" s="147">
        <f>IF(U127="základní",N127,0)</f>
        <v>0</v>
      </c>
      <c r="BF127" s="147">
        <f>IF(U127="snížená",N127,0)</f>
        <v>0</v>
      </c>
      <c r="BG127" s="147">
        <f>IF(U127="zákl. přenesená",N127,0)</f>
        <v>0</v>
      </c>
      <c r="BH127" s="147">
        <f>IF(U127="sníž. přenesená",N127,0)</f>
        <v>0</v>
      </c>
      <c r="BI127" s="147">
        <f>IF(U127="nulová",N127,0)</f>
        <v>0</v>
      </c>
      <c r="BJ127" s="12" t="s">
        <v>81</v>
      </c>
      <c r="BK127" s="147">
        <f>ROUND(L127*K127,2)</f>
        <v>0</v>
      </c>
      <c r="BL127" s="12" t="s">
        <v>142</v>
      </c>
      <c r="BM127" s="12" t="s">
        <v>365</v>
      </c>
    </row>
    <row r="128" spans="2:65" s="29" customFormat="1" ht="31.5" customHeight="1">
      <c r="B128" s="26"/>
      <c r="C128" s="140" t="s">
        <v>273</v>
      </c>
      <c r="D128" s="140" t="s">
        <v>138</v>
      </c>
      <c r="E128" s="141" t="s">
        <v>366</v>
      </c>
      <c r="F128" s="406" t="s">
        <v>367</v>
      </c>
      <c r="G128" s="406"/>
      <c r="H128" s="406"/>
      <c r="I128" s="406"/>
      <c r="J128" s="142" t="s">
        <v>141</v>
      </c>
      <c r="K128" s="143">
        <v>25.105</v>
      </c>
      <c r="L128" s="407"/>
      <c r="M128" s="407"/>
      <c r="N128" s="408">
        <f>ROUND(L128*K128,2)</f>
        <v>0</v>
      </c>
      <c r="O128" s="408"/>
      <c r="P128" s="408"/>
      <c r="Q128" s="408"/>
      <c r="R128" s="28"/>
      <c r="T128" s="144" t="s">
        <v>5</v>
      </c>
      <c r="U128" s="35" t="s">
        <v>38</v>
      </c>
      <c r="V128" s="145">
        <v>0.236</v>
      </c>
      <c r="W128" s="145">
        <f>V128*K128</f>
        <v>5.92478</v>
      </c>
      <c r="X128" s="145">
        <v>0.00084</v>
      </c>
      <c r="Y128" s="145">
        <f>X128*K128</f>
        <v>0.0210882</v>
      </c>
      <c r="Z128" s="145">
        <v>0</v>
      </c>
      <c r="AA128" s="146">
        <f>Z128*K128</f>
        <v>0</v>
      </c>
      <c r="AR128" s="12" t="s">
        <v>142</v>
      </c>
      <c r="AT128" s="12" t="s">
        <v>138</v>
      </c>
      <c r="AU128" s="12" t="s">
        <v>104</v>
      </c>
      <c r="AY128" s="12" t="s">
        <v>137</v>
      </c>
      <c r="BE128" s="147">
        <f>IF(U128="základní",N128,0)</f>
        <v>0</v>
      </c>
      <c r="BF128" s="147">
        <f>IF(U128="snížená",N128,0)</f>
        <v>0</v>
      </c>
      <c r="BG128" s="147">
        <f>IF(U128="zákl. přenesená",N128,0)</f>
        <v>0</v>
      </c>
      <c r="BH128" s="147">
        <f>IF(U128="sníž. přenesená",N128,0)</f>
        <v>0</v>
      </c>
      <c r="BI128" s="147">
        <f>IF(U128="nulová",N128,0)</f>
        <v>0</v>
      </c>
      <c r="BJ128" s="12" t="s">
        <v>81</v>
      </c>
      <c r="BK128" s="147">
        <f>ROUND(L128*K128,2)</f>
        <v>0</v>
      </c>
      <c r="BL128" s="12" t="s">
        <v>142</v>
      </c>
      <c r="BM128" s="12" t="s">
        <v>368</v>
      </c>
    </row>
    <row r="129" spans="2:51" s="171" customFormat="1" ht="14.4" customHeight="1">
      <c r="B129" s="166"/>
      <c r="C129" s="167"/>
      <c r="D129" s="167"/>
      <c r="E129" s="168" t="s">
        <v>5</v>
      </c>
      <c r="F129" s="426" t="s">
        <v>369</v>
      </c>
      <c r="G129" s="427"/>
      <c r="H129" s="427"/>
      <c r="I129" s="427"/>
      <c r="J129" s="167"/>
      <c r="K129" s="169" t="s">
        <v>5</v>
      </c>
      <c r="L129" s="184"/>
      <c r="M129" s="184"/>
      <c r="N129" s="167"/>
      <c r="O129" s="167"/>
      <c r="P129" s="167"/>
      <c r="Q129" s="167"/>
      <c r="R129" s="170"/>
      <c r="T129" s="172"/>
      <c r="U129" s="167"/>
      <c r="V129" s="167"/>
      <c r="W129" s="167"/>
      <c r="X129" s="167"/>
      <c r="Y129" s="167"/>
      <c r="Z129" s="167"/>
      <c r="AA129" s="173"/>
      <c r="AT129" s="174" t="s">
        <v>145</v>
      </c>
      <c r="AU129" s="174" t="s">
        <v>104</v>
      </c>
      <c r="AV129" s="171" t="s">
        <v>81</v>
      </c>
      <c r="AW129" s="171" t="s">
        <v>31</v>
      </c>
      <c r="AX129" s="171" t="s">
        <v>73</v>
      </c>
      <c r="AY129" s="174" t="s">
        <v>137</v>
      </c>
    </row>
    <row r="130" spans="2:51" s="153" customFormat="1" ht="14.4" customHeight="1">
      <c r="B130" s="148"/>
      <c r="C130" s="149"/>
      <c r="D130" s="149"/>
      <c r="E130" s="150" t="s">
        <v>5</v>
      </c>
      <c r="F130" s="424" t="s">
        <v>370</v>
      </c>
      <c r="G130" s="425"/>
      <c r="H130" s="425"/>
      <c r="I130" s="425"/>
      <c r="J130" s="149"/>
      <c r="K130" s="151">
        <v>25.105</v>
      </c>
      <c r="L130" s="182"/>
      <c r="M130" s="182"/>
      <c r="N130" s="149"/>
      <c r="O130" s="149"/>
      <c r="P130" s="149"/>
      <c r="Q130" s="149"/>
      <c r="R130" s="152"/>
      <c r="T130" s="154"/>
      <c r="U130" s="149"/>
      <c r="V130" s="149"/>
      <c r="W130" s="149"/>
      <c r="X130" s="149"/>
      <c r="Y130" s="149"/>
      <c r="Z130" s="149"/>
      <c r="AA130" s="155"/>
      <c r="AT130" s="156" t="s">
        <v>145</v>
      </c>
      <c r="AU130" s="156" t="s">
        <v>104</v>
      </c>
      <c r="AV130" s="153" t="s">
        <v>104</v>
      </c>
      <c r="AW130" s="153" t="s">
        <v>31</v>
      </c>
      <c r="AX130" s="153" t="s">
        <v>73</v>
      </c>
      <c r="AY130" s="156" t="s">
        <v>137</v>
      </c>
    </row>
    <row r="131" spans="2:51" s="162" customFormat="1" ht="14.4" customHeight="1">
      <c r="B131" s="157"/>
      <c r="C131" s="158"/>
      <c r="D131" s="158"/>
      <c r="E131" s="159" t="s">
        <v>5</v>
      </c>
      <c r="F131" s="419" t="s">
        <v>146</v>
      </c>
      <c r="G131" s="420"/>
      <c r="H131" s="420"/>
      <c r="I131" s="420"/>
      <c r="J131" s="158"/>
      <c r="K131" s="160">
        <v>25.105</v>
      </c>
      <c r="L131" s="183"/>
      <c r="M131" s="183"/>
      <c r="N131" s="158"/>
      <c r="O131" s="158"/>
      <c r="P131" s="158"/>
      <c r="Q131" s="158"/>
      <c r="R131" s="161"/>
      <c r="T131" s="163"/>
      <c r="U131" s="158"/>
      <c r="V131" s="158"/>
      <c r="W131" s="158"/>
      <c r="X131" s="158"/>
      <c r="Y131" s="158"/>
      <c r="Z131" s="158"/>
      <c r="AA131" s="164"/>
      <c r="AT131" s="165" t="s">
        <v>145</v>
      </c>
      <c r="AU131" s="165" t="s">
        <v>104</v>
      </c>
      <c r="AV131" s="162" t="s">
        <v>142</v>
      </c>
      <c r="AW131" s="162" t="s">
        <v>31</v>
      </c>
      <c r="AX131" s="162" t="s">
        <v>81</v>
      </c>
      <c r="AY131" s="165" t="s">
        <v>137</v>
      </c>
    </row>
    <row r="132" spans="2:65" s="29" customFormat="1" ht="31.5" customHeight="1">
      <c r="B132" s="26"/>
      <c r="C132" s="140" t="s">
        <v>326</v>
      </c>
      <c r="D132" s="140" t="s">
        <v>138</v>
      </c>
      <c r="E132" s="141" t="s">
        <v>371</v>
      </c>
      <c r="F132" s="406" t="s">
        <v>372</v>
      </c>
      <c r="G132" s="406"/>
      <c r="H132" s="406"/>
      <c r="I132" s="406"/>
      <c r="J132" s="142" t="s">
        <v>141</v>
      </c>
      <c r="K132" s="143">
        <v>25.105</v>
      </c>
      <c r="L132" s="407"/>
      <c r="M132" s="407"/>
      <c r="N132" s="408">
        <f>ROUND(L132*K132,2)</f>
        <v>0</v>
      </c>
      <c r="O132" s="408"/>
      <c r="P132" s="408"/>
      <c r="Q132" s="408"/>
      <c r="R132" s="28"/>
      <c r="T132" s="144" t="s">
        <v>5</v>
      </c>
      <c r="U132" s="35" t="s">
        <v>38</v>
      </c>
      <c r="V132" s="145">
        <v>0.07</v>
      </c>
      <c r="W132" s="145">
        <f>V132*K132</f>
        <v>1.7573500000000002</v>
      </c>
      <c r="X132" s="145">
        <v>0</v>
      </c>
      <c r="Y132" s="145">
        <f>X132*K132</f>
        <v>0</v>
      </c>
      <c r="Z132" s="145">
        <v>0</v>
      </c>
      <c r="AA132" s="146">
        <f>Z132*K132</f>
        <v>0</v>
      </c>
      <c r="AR132" s="12" t="s">
        <v>142</v>
      </c>
      <c r="AT132" s="12" t="s">
        <v>138</v>
      </c>
      <c r="AU132" s="12" t="s">
        <v>104</v>
      </c>
      <c r="AY132" s="12" t="s">
        <v>137</v>
      </c>
      <c r="BE132" s="147">
        <f>IF(U132="základní",N132,0)</f>
        <v>0</v>
      </c>
      <c r="BF132" s="147">
        <f>IF(U132="snížená",N132,0)</f>
        <v>0</v>
      </c>
      <c r="BG132" s="147">
        <f>IF(U132="zákl. přenesená",N132,0)</f>
        <v>0</v>
      </c>
      <c r="BH132" s="147">
        <f>IF(U132="sníž. přenesená",N132,0)</f>
        <v>0</v>
      </c>
      <c r="BI132" s="147">
        <f>IF(U132="nulová",N132,0)</f>
        <v>0</v>
      </c>
      <c r="BJ132" s="12" t="s">
        <v>81</v>
      </c>
      <c r="BK132" s="147">
        <f>ROUND(L132*K132,2)</f>
        <v>0</v>
      </c>
      <c r="BL132" s="12" t="s">
        <v>142</v>
      </c>
      <c r="BM132" s="12" t="s">
        <v>373</v>
      </c>
    </row>
    <row r="133" spans="2:65" s="29" customFormat="1" ht="31.5" customHeight="1">
      <c r="B133" s="26"/>
      <c r="C133" s="140" t="s">
        <v>172</v>
      </c>
      <c r="D133" s="140" t="s">
        <v>138</v>
      </c>
      <c r="E133" s="141" t="s">
        <v>197</v>
      </c>
      <c r="F133" s="406" t="s">
        <v>198</v>
      </c>
      <c r="G133" s="406"/>
      <c r="H133" s="406"/>
      <c r="I133" s="406"/>
      <c r="J133" s="142" t="s">
        <v>150</v>
      </c>
      <c r="K133" s="143">
        <v>18.695</v>
      </c>
      <c r="L133" s="407"/>
      <c r="M133" s="407"/>
      <c r="N133" s="408">
        <f>ROUND(L133*K133,2)</f>
        <v>0</v>
      </c>
      <c r="O133" s="408"/>
      <c r="P133" s="408"/>
      <c r="Q133" s="408"/>
      <c r="R133" s="28"/>
      <c r="T133" s="144" t="s">
        <v>5</v>
      </c>
      <c r="U133" s="35" t="s">
        <v>38</v>
      </c>
      <c r="V133" s="145">
        <v>0.345</v>
      </c>
      <c r="W133" s="145">
        <f>V133*K133</f>
        <v>6.449775</v>
      </c>
      <c r="X133" s="145">
        <v>0</v>
      </c>
      <c r="Y133" s="145">
        <f>X133*K133</f>
        <v>0</v>
      </c>
      <c r="Z133" s="145">
        <v>0</v>
      </c>
      <c r="AA133" s="146">
        <f>Z133*K133</f>
        <v>0</v>
      </c>
      <c r="AR133" s="12" t="s">
        <v>142</v>
      </c>
      <c r="AT133" s="12" t="s">
        <v>138</v>
      </c>
      <c r="AU133" s="12" t="s">
        <v>104</v>
      </c>
      <c r="AY133" s="12" t="s">
        <v>137</v>
      </c>
      <c r="BE133" s="147">
        <f>IF(U133="základní",N133,0)</f>
        <v>0</v>
      </c>
      <c r="BF133" s="147">
        <f>IF(U133="snížená",N133,0)</f>
        <v>0</v>
      </c>
      <c r="BG133" s="147">
        <f>IF(U133="zákl. přenesená",N133,0)</f>
        <v>0</v>
      </c>
      <c r="BH133" s="147">
        <f>IF(U133="sníž. přenesená",N133,0)</f>
        <v>0</v>
      </c>
      <c r="BI133" s="147">
        <f>IF(U133="nulová",N133,0)</f>
        <v>0</v>
      </c>
      <c r="BJ133" s="12" t="s">
        <v>81</v>
      </c>
      <c r="BK133" s="147">
        <f>ROUND(L133*K133,2)</f>
        <v>0</v>
      </c>
      <c r="BL133" s="12" t="s">
        <v>142</v>
      </c>
      <c r="BM133" s="12" t="s">
        <v>374</v>
      </c>
    </row>
    <row r="134" spans="2:65" s="29" customFormat="1" ht="31.5" customHeight="1">
      <c r="B134" s="26"/>
      <c r="C134" s="140" t="s">
        <v>178</v>
      </c>
      <c r="D134" s="140" t="s">
        <v>138</v>
      </c>
      <c r="E134" s="141" t="s">
        <v>202</v>
      </c>
      <c r="F134" s="406" t="s">
        <v>203</v>
      </c>
      <c r="G134" s="406"/>
      <c r="H134" s="406"/>
      <c r="I134" s="406"/>
      <c r="J134" s="142" t="s">
        <v>150</v>
      </c>
      <c r="K134" s="143">
        <v>18.695</v>
      </c>
      <c r="L134" s="407"/>
      <c r="M134" s="407"/>
      <c r="N134" s="408">
        <f>ROUND(L134*K134,2)</f>
        <v>0</v>
      </c>
      <c r="O134" s="408"/>
      <c r="P134" s="408"/>
      <c r="Q134" s="408"/>
      <c r="R134" s="28"/>
      <c r="T134" s="144" t="s">
        <v>5</v>
      </c>
      <c r="U134" s="35" t="s">
        <v>38</v>
      </c>
      <c r="V134" s="145">
        <v>0.083</v>
      </c>
      <c r="W134" s="145">
        <f>V134*K134</f>
        <v>1.5516850000000002</v>
      </c>
      <c r="X134" s="145">
        <v>0</v>
      </c>
      <c r="Y134" s="145">
        <f>X134*K134</f>
        <v>0</v>
      </c>
      <c r="Z134" s="145">
        <v>0</v>
      </c>
      <c r="AA134" s="146">
        <f>Z134*K134</f>
        <v>0</v>
      </c>
      <c r="AR134" s="12" t="s">
        <v>142</v>
      </c>
      <c r="AT134" s="12" t="s">
        <v>138</v>
      </c>
      <c r="AU134" s="12" t="s">
        <v>104</v>
      </c>
      <c r="AY134" s="12" t="s">
        <v>137</v>
      </c>
      <c r="BE134" s="147">
        <f>IF(U134="základní",N134,0)</f>
        <v>0</v>
      </c>
      <c r="BF134" s="147">
        <f>IF(U134="snížená",N134,0)</f>
        <v>0</v>
      </c>
      <c r="BG134" s="147">
        <f>IF(U134="zákl. přenesená",N134,0)</f>
        <v>0</v>
      </c>
      <c r="BH134" s="147">
        <f>IF(U134="sníž. přenesená",N134,0)</f>
        <v>0</v>
      </c>
      <c r="BI134" s="147">
        <f>IF(U134="nulová",N134,0)</f>
        <v>0</v>
      </c>
      <c r="BJ134" s="12" t="s">
        <v>81</v>
      </c>
      <c r="BK134" s="147">
        <f>ROUND(L134*K134,2)</f>
        <v>0</v>
      </c>
      <c r="BL134" s="12" t="s">
        <v>142</v>
      </c>
      <c r="BM134" s="12" t="s">
        <v>375</v>
      </c>
    </row>
    <row r="135" spans="2:51" s="153" customFormat="1" ht="14.4" customHeight="1">
      <c r="B135" s="148"/>
      <c r="C135" s="149"/>
      <c r="D135" s="149"/>
      <c r="E135" s="150" t="s">
        <v>5</v>
      </c>
      <c r="F135" s="417" t="s">
        <v>376</v>
      </c>
      <c r="G135" s="418"/>
      <c r="H135" s="418"/>
      <c r="I135" s="418"/>
      <c r="J135" s="149"/>
      <c r="K135" s="151">
        <v>18.695</v>
      </c>
      <c r="L135" s="182"/>
      <c r="M135" s="182"/>
      <c r="N135" s="149"/>
      <c r="O135" s="149"/>
      <c r="P135" s="149"/>
      <c r="Q135" s="149"/>
      <c r="R135" s="152"/>
      <c r="T135" s="154"/>
      <c r="U135" s="149"/>
      <c r="V135" s="149"/>
      <c r="W135" s="149"/>
      <c r="X135" s="149"/>
      <c r="Y135" s="149"/>
      <c r="Z135" s="149"/>
      <c r="AA135" s="155"/>
      <c r="AT135" s="156" t="s">
        <v>145</v>
      </c>
      <c r="AU135" s="156" t="s">
        <v>104</v>
      </c>
      <c r="AV135" s="153" t="s">
        <v>104</v>
      </c>
      <c r="AW135" s="153" t="s">
        <v>31</v>
      </c>
      <c r="AX135" s="153" t="s">
        <v>73</v>
      </c>
      <c r="AY135" s="156" t="s">
        <v>137</v>
      </c>
    </row>
    <row r="136" spans="2:51" s="162" customFormat="1" ht="14.4" customHeight="1">
      <c r="B136" s="157"/>
      <c r="C136" s="158"/>
      <c r="D136" s="158"/>
      <c r="E136" s="159" t="s">
        <v>5</v>
      </c>
      <c r="F136" s="419" t="s">
        <v>146</v>
      </c>
      <c r="G136" s="420"/>
      <c r="H136" s="420"/>
      <c r="I136" s="420"/>
      <c r="J136" s="158"/>
      <c r="K136" s="160">
        <v>18.695</v>
      </c>
      <c r="L136" s="183"/>
      <c r="M136" s="183"/>
      <c r="N136" s="158"/>
      <c r="O136" s="158"/>
      <c r="P136" s="158"/>
      <c r="Q136" s="158"/>
      <c r="R136" s="161"/>
      <c r="T136" s="163"/>
      <c r="U136" s="158"/>
      <c r="V136" s="158"/>
      <c r="W136" s="158"/>
      <c r="X136" s="158"/>
      <c r="Y136" s="158"/>
      <c r="Z136" s="158"/>
      <c r="AA136" s="164"/>
      <c r="AT136" s="165" t="s">
        <v>145</v>
      </c>
      <c r="AU136" s="165" t="s">
        <v>104</v>
      </c>
      <c r="AV136" s="162" t="s">
        <v>142</v>
      </c>
      <c r="AW136" s="162" t="s">
        <v>31</v>
      </c>
      <c r="AX136" s="162" t="s">
        <v>81</v>
      </c>
      <c r="AY136" s="165" t="s">
        <v>137</v>
      </c>
    </row>
    <row r="137" spans="2:65" s="29" customFormat="1" ht="31.5" customHeight="1">
      <c r="B137" s="26"/>
      <c r="C137" s="140" t="s">
        <v>182</v>
      </c>
      <c r="D137" s="140" t="s">
        <v>138</v>
      </c>
      <c r="E137" s="141" t="s">
        <v>206</v>
      </c>
      <c r="F137" s="406" t="s">
        <v>207</v>
      </c>
      <c r="G137" s="406"/>
      <c r="H137" s="406"/>
      <c r="I137" s="406"/>
      <c r="J137" s="142" t="s">
        <v>150</v>
      </c>
      <c r="K137" s="143">
        <v>18.695</v>
      </c>
      <c r="L137" s="407"/>
      <c r="M137" s="407"/>
      <c r="N137" s="408">
        <f>ROUND(L137*K137,2)</f>
        <v>0</v>
      </c>
      <c r="O137" s="408"/>
      <c r="P137" s="408"/>
      <c r="Q137" s="408"/>
      <c r="R137" s="28"/>
      <c r="T137" s="144" t="s">
        <v>5</v>
      </c>
      <c r="U137" s="35" t="s">
        <v>38</v>
      </c>
      <c r="V137" s="145">
        <v>0.097</v>
      </c>
      <c r="W137" s="145">
        <f>V137*K137</f>
        <v>1.813415</v>
      </c>
      <c r="X137" s="145">
        <v>0</v>
      </c>
      <c r="Y137" s="145">
        <f>X137*K137</f>
        <v>0</v>
      </c>
      <c r="Z137" s="145">
        <v>0</v>
      </c>
      <c r="AA137" s="146">
        <f>Z137*K137</f>
        <v>0</v>
      </c>
      <c r="AR137" s="12" t="s">
        <v>142</v>
      </c>
      <c r="AT137" s="12" t="s">
        <v>138</v>
      </c>
      <c r="AU137" s="12" t="s">
        <v>104</v>
      </c>
      <c r="AY137" s="12" t="s">
        <v>137</v>
      </c>
      <c r="BE137" s="147">
        <f>IF(U137="základní",N137,0)</f>
        <v>0</v>
      </c>
      <c r="BF137" s="147">
        <f>IF(U137="snížená",N137,0)</f>
        <v>0</v>
      </c>
      <c r="BG137" s="147">
        <f>IF(U137="zákl. přenesená",N137,0)</f>
        <v>0</v>
      </c>
      <c r="BH137" s="147">
        <f>IF(U137="sníž. přenesená",N137,0)</f>
        <v>0</v>
      </c>
      <c r="BI137" s="147">
        <f>IF(U137="nulová",N137,0)</f>
        <v>0</v>
      </c>
      <c r="BJ137" s="12" t="s">
        <v>81</v>
      </c>
      <c r="BK137" s="147">
        <f>ROUND(L137*K137,2)</f>
        <v>0</v>
      </c>
      <c r="BL137" s="12" t="s">
        <v>142</v>
      </c>
      <c r="BM137" s="12" t="s">
        <v>377</v>
      </c>
    </row>
    <row r="138" spans="2:65" s="29" customFormat="1" ht="22.5" customHeight="1">
      <c r="B138" s="26"/>
      <c r="C138" s="140" t="s">
        <v>187</v>
      </c>
      <c r="D138" s="140" t="s">
        <v>138</v>
      </c>
      <c r="E138" s="141" t="s">
        <v>217</v>
      </c>
      <c r="F138" s="406" t="s">
        <v>218</v>
      </c>
      <c r="G138" s="406"/>
      <c r="H138" s="406"/>
      <c r="I138" s="406"/>
      <c r="J138" s="142" t="s">
        <v>150</v>
      </c>
      <c r="K138" s="143">
        <v>18.695</v>
      </c>
      <c r="L138" s="407"/>
      <c r="M138" s="407"/>
      <c r="N138" s="408">
        <f>ROUND(L138*K138,2)</f>
        <v>0</v>
      </c>
      <c r="O138" s="408"/>
      <c r="P138" s="408"/>
      <c r="Q138" s="408"/>
      <c r="R138" s="28"/>
      <c r="T138" s="144" t="s">
        <v>5</v>
      </c>
      <c r="U138" s="35" t="s">
        <v>38</v>
      </c>
      <c r="V138" s="145">
        <v>0.009</v>
      </c>
      <c r="W138" s="145">
        <f>V138*K138</f>
        <v>0.168255</v>
      </c>
      <c r="X138" s="145">
        <v>0</v>
      </c>
      <c r="Y138" s="145">
        <f>X138*K138</f>
        <v>0</v>
      </c>
      <c r="Z138" s="145">
        <v>0</v>
      </c>
      <c r="AA138" s="146">
        <f>Z138*K138</f>
        <v>0</v>
      </c>
      <c r="AR138" s="12" t="s">
        <v>142</v>
      </c>
      <c r="AT138" s="12" t="s">
        <v>138</v>
      </c>
      <c r="AU138" s="12" t="s">
        <v>104</v>
      </c>
      <c r="AY138" s="12" t="s">
        <v>137</v>
      </c>
      <c r="BE138" s="147">
        <f>IF(U138="základní",N138,0)</f>
        <v>0</v>
      </c>
      <c r="BF138" s="147">
        <f>IF(U138="snížená",N138,0)</f>
        <v>0</v>
      </c>
      <c r="BG138" s="147">
        <f>IF(U138="zákl. přenesená",N138,0)</f>
        <v>0</v>
      </c>
      <c r="BH138" s="147">
        <f>IF(U138="sníž. přenesená",N138,0)</f>
        <v>0</v>
      </c>
      <c r="BI138" s="147">
        <f>IF(U138="nulová",N138,0)</f>
        <v>0</v>
      </c>
      <c r="BJ138" s="12" t="s">
        <v>81</v>
      </c>
      <c r="BK138" s="147">
        <f>ROUND(L138*K138,2)</f>
        <v>0</v>
      </c>
      <c r="BL138" s="12" t="s">
        <v>142</v>
      </c>
      <c r="BM138" s="12" t="s">
        <v>378</v>
      </c>
    </row>
    <row r="139" spans="2:65" s="29" customFormat="1" ht="31.5" customHeight="1">
      <c r="B139" s="26"/>
      <c r="C139" s="140" t="s">
        <v>191</v>
      </c>
      <c r="D139" s="140" t="s">
        <v>138</v>
      </c>
      <c r="E139" s="141" t="s">
        <v>221</v>
      </c>
      <c r="F139" s="406" t="s">
        <v>222</v>
      </c>
      <c r="G139" s="406"/>
      <c r="H139" s="406"/>
      <c r="I139" s="406"/>
      <c r="J139" s="142" t="s">
        <v>223</v>
      </c>
      <c r="K139" s="143">
        <v>24.304</v>
      </c>
      <c r="L139" s="407"/>
      <c r="M139" s="407"/>
      <c r="N139" s="408">
        <f>ROUND(L139*K139,2)</f>
        <v>0</v>
      </c>
      <c r="O139" s="408"/>
      <c r="P139" s="408"/>
      <c r="Q139" s="408"/>
      <c r="R139" s="28"/>
      <c r="T139" s="144" t="s">
        <v>5</v>
      </c>
      <c r="U139" s="35" t="s">
        <v>38</v>
      </c>
      <c r="V139" s="145">
        <v>0</v>
      </c>
      <c r="W139" s="145">
        <f>V139*K139</f>
        <v>0</v>
      </c>
      <c r="X139" s="145">
        <v>0</v>
      </c>
      <c r="Y139" s="145">
        <f>X139*K139</f>
        <v>0</v>
      </c>
      <c r="Z139" s="145">
        <v>0</v>
      </c>
      <c r="AA139" s="146">
        <f>Z139*K139</f>
        <v>0</v>
      </c>
      <c r="AR139" s="12" t="s">
        <v>142</v>
      </c>
      <c r="AT139" s="12" t="s">
        <v>138</v>
      </c>
      <c r="AU139" s="12" t="s">
        <v>104</v>
      </c>
      <c r="AY139" s="12" t="s">
        <v>137</v>
      </c>
      <c r="BE139" s="147">
        <f>IF(U139="základní",N139,0)</f>
        <v>0</v>
      </c>
      <c r="BF139" s="147">
        <f>IF(U139="snížená",N139,0)</f>
        <v>0</v>
      </c>
      <c r="BG139" s="147">
        <f>IF(U139="zákl. přenesená",N139,0)</f>
        <v>0</v>
      </c>
      <c r="BH139" s="147">
        <f>IF(U139="sníž. přenesená",N139,0)</f>
        <v>0</v>
      </c>
      <c r="BI139" s="147">
        <f>IF(U139="nulová",N139,0)</f>
        <v>0</v>
      </c>
      <c r="BJ139" s="12" t="s">
        <v>81</v>
      </c>
      <c r="BK139" s="147">
        <f>ROUND(L139*K139,2)</f>
        <v>0</v>
      </c>
      <c r="BL139" s="12" t="s">
        <v>142</v>
      </c>
      <c r="BM139" s="12" t="s">
        <v>379</v>
      </c>
    </row>
    <row r="140" spans="2:65" s="29" customFormat="1" ht="31.5" customHeight="1">
      <c r="B140" s="26"/>
      <c r="C140" s="140" t="s">
        <v>196</v>
      </c>
      <c r="D140" s="140" t="s">
        <v>138</v>
      </c>
      <c r="E140" s="141" t="s">
        <v>226</v>
      </c>
      <c r="F140" s="406" t="s">
        <v>227</v>
      </c>
      <c r="G140" s="406"/>
      <c r="H140" s="406"/>
      <c r="I140" s="406"/>
      <c r="J140" s="142" t="s">
        <v>150</v>
      </c>
      <c r="K140" s="143">
        <v>3.905</v>
      </c>
      <c r="L140" s="407"/>
      <c r="M140" s="407"/>
      <c r="N140" s="408">
        <f>ROUND(L140*K140,2)</f>
        <v>0</v>
      </c>
      <c r="O140" s="408"/>
      <c r="P140" s="408"/>
      <c r="Q140" s="408"/>
      <c r="R140" s="28"/>
      <c r="T140" s="144" t="s">
        <v>5</v>
      </c>
      <c r="U140" s="35" t="s">
        <v>38</v>
      </c>
      <c r="V140" s="145">
        <v>0.299</v>
      </c>
      <c r="W140" s="145">
        <f>V140*K140</f>
        <v>1.167595</v>
      </c>
      <c r="X140" s="145">
        <v>0</v>
      </c>
      <c r="Y140" s="145">
        <f>X140*K140</f>
        <v>0</v>
      </c>
      <c r="Z140" s="145">
        <v>0</v>
      </c>
      <c r="AA140" s="146">
        <f>Z140*K140</f>
        <v>0</v>
      </c>
      <c r="AR140" s="12" t="s">
        <v>142</v>
      </c>
      <c r="AT140" s="12" t="s">
        <v>138</v>
      </c>
      <c r="AU140" s="12" t="s">
        <v>104</v>
      </c>
      <c r="AY140" s="12" t="s">
        <v>137</v>
      </c>
      <c r="BE140" s="147">
        <f>IF(U140="základní",N140,0)</f>
        <v>0</v>
      </c>
      <c r="BF140" s="147">
        <f>IF(U140="snížená",N140,0)</f>
        <v>0</v>
      </c>
      <c r="BG140" s="147">
        <f>IF(U140="zákl. přenesená",N140,0)</f>
        <v>0</v>
      </c>
      <c r="BH140" s="147">
        <f>IF(U140="sníž. přenesená",N140,0)</f>
        <v>0</v>
      </c>
      <c r="BI140" s="147">
        <f>IF(U140="nulová",N140,0)</f>
        <v>0</v>
      </c>
      <c r="BJ140" s="12" t="s">
        <v>81</v>
      </c>
      <c r="BK140" s="147">
        <f>ROUND(L140*K140,2)</f>
        <v>0</v>
      </c>
      <c r="BL140" s="12" t="s">
        <v>142</v>
      </c>
      <c r="BM140" s="12" t="s">
        <v>380</v>
      </c>
    </row>
    <row r="141" spans="2:51" s="171" customFormat="1" ht="14.4" customHeight="1">
      <c r="B141" s="166"/>
      <c r="C141" s="167"/>
      <c r="D141" s="167"/>
      <c r="E141" s="168" t="s">
        <v>5</v>
      </c>
      <c r="F141" s="426" t="s">
        <v>381</v>
      </c>
      <c r="G141" s="427"/>
      <c r="H141" s="427"/>
      <c r="I141" s="427"/>
      <c r="J141" s="167"/>
      <c r="K141" s="169" t="s">
        <v>5</v>
      </c>
      <c r="L141" s="184"/>
      <c r="M141" s="184"/>
      <c r="N141" s="167"/>
      <c r="O141" s="167"/>
      <c r="P141" s="167"/>
      <c r="Q141" s="167"/>
      <c r="R141" s="170"/>
      <c r="T141" s="172"/>
      <c r="U141" s="167"/>
      <c r="V141" s="167"/>
      <c r="W141" s="167"/>
      <c r="X141" s="167"/>
      <c r="Y141" s="167"/>
      <c r="Z141" s="167"/>
      <c r="AA141" s="173"/>
      <c r="AT141" s="174" t="s">
        <v>145</v>
      </c>
      <c r="AU141" s="174" t="s">
        <v>104</v>
      </c>
      <c r="AV141" s="171" t="s">
        <v>81</v>
      </c>
      <c r="AW141" s="171" t="s">
        <v>31</v>
      </c>
      <c r="AX141" s="171" t="s">
        <v>73</v>
      </c>
      <c r="AY141" s="174" t="s">
        <v>137</v>
      </c>
    </row>
    <row r="142" spans="2:51" s="153" customFormat="1" ht="14.4" customHeight="1">
      <c r="B142" s="148"/>
      <c r="C142" s="149"/>
      <c r="D142" s="149"/>
      <c r="E142" s="150" t="s">
        <v>5</v>
      </c>
      <c r="F142" s="424" t="s">
        <v>382</v>
      </c>
      <c r="G142" s="425"/>
      <c r="H142" s="425"/>
      <c r="I142" s="425"/>
      <c r="J142" s="149"/>
      <c r="K142" s="151">
        <v>3.905</v>
      </c>
      <c r="L142" s="182"/>
      <c r="M142" s="182"/>
      <c r="N142" s="149"/>
      <c r="O142" s="149"/>
      <c r="P142" s="149"/>
      <c r="Q142" s="149"/>
      <c r="R142" s="152"/>
      <c r="T142" s="154"/>
      <c r="U142" s="149"/>
      <c r="V142" s="149"/>
      <c r="W142" s="149"/>
      <c r="X142" s="149"/>
      <c r="Y142" s="149"/>
      <c r="Z142" s="149"/>
      <c r="AA142" s="155"/>
      <c r="AT142" s="156" t="s">
        <v>145</v>
      </c>
      <c r="AU142" s="156" t="s">
        <v>104</v>
      </c>
      <c r="AV142" s="153" t="s">
        <v>104</v>
      </c>
      <c r="AW142" s="153" t="s">
        <v>31</v>
      </c>
      <c r="AX142" s="153" t="s">
        <v>73</v>
      </c>
      <c r="AY142" s="156" t="s">
        <v>137</v>
      </c>
    </row>
    <row r="143" spans="2:51" s="162" customFormat="1" ht="14.4" customHeight="1">
      <c r="B143" s="157"/>
      <c r="C143" s="158"/>
      <c r="D143" s="158"/>
      <c r="E143" s="159" t="s">
        <v>5</v>
      </c>
      <c r="F143" s="419" t="s">
        <v>146</v>
      </c>
      <c r="G143" s="420"/>
      <c r="H143" s="420"/>
      <c r="I143" s="420"/>
      <c r="J143" s="158"/>
      <c r="K143" s="160">
        <v>3.905</v>
      </c>
      <c r="L143" s="183"/>
      <c r="M143" s="183"/>
      <c r="N143" s="158"/>
      <c r="O143" s="158"/>
      <c r="P143" s="158"/>
      <c r="Q143" s="158"/>
      <c r="R143" s="161"/>
      <c r="T143" s="163"/>
      <c r="U143" s="158"/>
      <c r="V143" s="158"/>
      <c r="W143" s="158"/>
      <c r="X143" s="158"/>
      <c r="Y143" s="158"/>
      <c r="Z143" s="158"/>
      <c r="AA143" s="164"/>
      <c r="AT143" s="165" t="s">
        <v>145</v>
      </c>
      <c r="AU143" s="165" t="s">
        <v>104</v>
      </c>
      <c r="AV143" s="162" t="s">
        <v>142</v>
      </c>
      <c r="AW143" s="162" t="s">
        <v>31</v>
      </c>
      <c r="AX143" s="162" t="s">
        <v>81</v>
      </c>
      <c r="AY143" s="165" t="s">
        <v>137</v>
      </c>
    </row>
    <row r="144" spans="2:65" s="29" customFormat="1" ht="31.5" customHeight="1">
      <c r="B144" s="26"/>
      <c r="C144" s="140" t="s">
        <v>343</v>
      </c>
      <c r="D144" s="140" t="s">
        <v>138</v>
      </c>
      <c r="E144" s="141" t="s">
        <v>226</v>
      </c>
      <c r="F144" s="406" t="s">
        <v>227</v>
      </c>
      <c r="G144" s="406"/>
      <c r="H144" s="406"/>
      <c r="I144" s="406"/>
      <c r="J144" s="142" t="s">
        <v>150</v>
      </c>
      <c r="K144" s="143">
        <v>3.905</v>
      </c>
      <c r="L144" s="407"/>
      <c r="M144" s="407"/>
      <c r="N144" s="408">
        <f>ROUND(L144*K144,2)</f>
        <v>0</v>
      </c>
      <c r="O144" s="408"/>
      <c r="P144" s="408"/>
      <c r="Q144" s="408"/>
      <c r="R144" s="28"/>
      <c r="T144" s="144" t="s">
        <v>5</v>
      </c>
      <c r="U144" s="35" t="s">
        <v>38</v>
      </c>
      <c r="V144" s="145">
        <v>0.299</v>
      </c>
      <c r="W144" s="145">
        <f>V144*K144</f>
        <v>1.167595</v>
      </c>
      <c r="X144" s="145">
        <v>0</v>
      </c>
      <c r="Y144" s="145">
        <f>X144*K144</f>
        <v>0</v>
      </c>
      <c r="Z144" s="145">
        <v>0</v>
      </c>
      <c r="AA144" s="146">
        <f>Z144*K144</f>
        <v>0</v>
      </c>
      <c r="AR144" s="12" t="s">
        <v>142</v>
      </c>
      <c r="AT144" s="12" t="s">
        <v>138</v>
      </c>
      <c r="AU144" s="12" t="s">
        <v>104</v>
      </c>
      <c r="AY144" s="12" t="s">
        <v>137</v>
      </c>
      <c r="BE144" s="147">
        <f>IF(U144="základní",N144,0)</f>
        <v>0</v>
      </c>
      <c r="BF144" s="147">
        <f>IF(U144="snížená",N144,0)</f>
        <v>0</v>
      </c>
      <c r="BG144" s="147">
        <f>IF(U144="zákl. přenesená",N144,0)</f>
        <v>0</v>
      </c>
      <c r="BH144" s="147">
        <f>IF(U144="sníž. přenesená",N144,0)</f>
        <v>0</v>
      </c>
      <c r="BI144" s="147">
        <f>IF(U144="nulová",N144,0)</f>
        <v>0</v>
      </c>
      <c r="BJ144" s="12" t="s">
        <v>81</v>
      </c>
      <c r="BK144" s="147">
        <f>ROUND(L144*K144,2)</f>
        <v>0</v>
      </c>
      <c r="BL144" s="12" t="s">
        <v>142</v>
      </c>
      <c r="BM144" s="12" t="s">
        <v>383</v>
      </c>
    </row>
    <row r="145" spans="2:51" s="171" customFormat="1" ht="14.4" customHeight="1">
      <c r="B145" s="166"/>
      <c r="C145" s="167"/>
      <c r="D145" s="167"/>
      <c r="E145" s="168" t="s">
        <v>5</v>
      </c>
      <c r="F145" s="426" t="s">
        <v>381</v>
      </c>
      <c r="G145" s="427"/>
      <c r="H145" s="427"/>
      <c r="I145" s="427"/>
      <c r="J145" s="167"/>
      <c r="K145" s="169" t="s">
        <v>5</v>
      </c>
      <c r="L145" s="184"/>
      <c r="M145" s="184"/>
      <c r="N145" s="167"/>
      <c r="O145" s="167"/>
      <c r="P145" s="167"/>
      <c r="Q145" s="167"/>
      <c r="R145" s="170"/>
      <c r="T145" s="172"/>
      <c r="U145" s="167"/>
      <c r="V145" s="167"/>
      <c r="W145" s="167"/>
      <c r="X145" s="167"/>
      <c r="Y145" s="167"/>
      <c r="Z145" s="167"/>
      <c r="AA145" s="173"/>
      <c r="AT145" s="174" t="s">
        <v>145</v>
      </c>
      <c r="AU145" s="174" t="s">
        <v>104</v>
      </c>
      <c r="AV145" s="171" t="s">
        <v>81</v>
      </c>
      <c r="AW145" s="171" t="s">
        <v>31</v>
      </c>
      <c r="AX145" s="171" t="s">
        <v>73</v>
      </c>
      <c r="AY145" s="174" t="s">
        <v>137</v>
      </c>
    </row>
    <row r="146" spans="2:51" s="153" customFormat="1" ht="14.4" customHeight="1">
      <c r="B146" s="148"/>
      <c r="C146" s="149"/>
      <c r="D146" s="149"/>
      <c r="E146" s="150" t="s">
        <v>5</v>
      </c>
      <c r="F146" s="424" t="s">
        <v>382</v>
      </c>
      <c r="G146" s="425"/>
      <c r="H146" s="425"/>
      <c r="I146" s="425"/>
      <c r="J146" s="149"/>
      <c r="K146" s="151">
        <v>3.905</v>
      </c>
      <c r="L146" s="182"/>
      <c r="M146" s="182"/>
      <c r="N146" s="149"/>
      <c r="O146" s="149"/>
      <c r="P146" s="149"/>
      <c r="Q146" s="149"/>
      <c r="R146" s="152"/>
      <c r="T146" s="154"/>
      <c r="U146" s="149"/>
      <c r="V146" s="149"/>
      <c r="W146" s="149"/>
      <c r="X146" s="149"/>
      <c r="Y146" s="149"/>
      <c r="Z146" s="149"/>
      <c r="AA146" s="155"/>
      <c r="AT146" s="156" t="s">
        <v>145</v>
      </c>
      <c r="AU146" s="156" t="s">
        <v>104</v>
      </c>
      <c r="AV146" s="153" t="s">
        <v>104</v>
      </c>
      <c r="AW146" s="153" t="s">
        <v>31</v>
      </c>
      <c r="AX146" s="153" t="s">
        <v>73</v>
      </c>
      <c r="AY146" s="156" t="s">
        <v>137</v>
      </c>
    </row>
    <row r="147" spans="2:51" s="162" customFormat="1" ht="14.4" customHeight="1">
      <c r="B147" s="157"/>
      <c r="C147" s="158"/>
      <c r="D147" s="158"/>
      <c r="E147" s="159" t="s">
        <v>5</v>
      </c>
      <c r="F147" s="419" t="s">
        <v>146</v>
      </c>
      <c r="G147" s="420"/>
      <c r="H147" s="420"/>
      <c r="I147" s="420"/>
      <c r="J147" s="158"/>
      <c r="K147" s="160">
        <v>3.905</v>
      </c>
      <c r="L147" s="183"/>
      <c r="M147" s="183"/>
      <c r="N147" s="158"/>
      <c r="O147" s="158"/>
      <c r="P147" s="158"/>
      <c r="Q147" s="158"/>
      <c r="R147" s="161"/>
      <c r="T147" s="163"/>
      <c r="U147" s="158"/>
      <c r="V147" s="158"/>
      <c r="W147" s="158"/>
      <c r="X147" s="158"/>
      <c r="Y147" s="158"/>
      <c r="Z147" s="158"/>
      <c r="AA147" s="164"/>
      <c r="AT147" s="165" t="s">
        <v>145</v>
      </c>
      <c r="AU147" s="165" t="s">
        <v>104</v>
      </c>
      <c r="AV147" s="162" t="s">
        <v>142</v>
      </c>
      <c r="AW147" s="162" t="s">
        <v>31</v>
      </c>
      <c r="AX147" s="162" t="s">
        <v>81</v>
      </c>
      <c r="AY147" s="165" t="s">
        <v>137</v>
      </c>
    </row>
    <row r="148" spans="2:65" s="29" customFormat="1" ht="31.5" customHeight="1">
      <c r="B148" s="26"/>
      <c r="C148" s="140" t="s">
        <v>201</v>
      </c>
      <c r="D148" s="140" t="s">
        <v>138</v>
      </c>
      <c r="E148" s="141" t="s">
        <v>384</v>
      </c>
      <c r="F148" s="406" t="s">
        <v>385</v>
      </c>
      <c r="G148" s="406"/>
      <c r="H148" s="406"/>
      <c r="I148" s="406"/>
      <c r="J148" s="142" t="s">
        <v>150</v>
      </c>
      <c r="K148" s="143">
        <v>2.51</v>
      </c>
      <c r="L148" s="407"/>
      <c r="M148" s="407"/>
      <c r="N148" s="408">
        <f>ROUND(L148*K148,2)</f>
        <v>0</v>
      </c>
      <c r="O148" s="408"/>
      <c r="P148" s="408"/>
      <c r="Q148" s="408"/>
      <c r="R148" s="28"/>
      <c r="T148" s="144" t="s">
        <v>5</v>
      </c>
      <c r="U148" s="35" t="s">
        <v>38</v>
      </c>
      <c r="V148" s="145">
        <v>1.5</v>
      </c>
      <c r="W148" s="145">
        <f>V148*K148</f>
        <v>3.7649999999999997</v>
      </c>
      <c r="X148" s="145">
        <v>0</v>
      </c>
      <c r="Y148" s="145">
        <f>X148*K148</f>
        <v>0</v>
      </c>
      <c r="Z148" s="145">
        <v>0</v>
      </c>
      <c r="AA148" s="146">
        <f>Z148*K148</f>
        <v>0</v>
      </c>
      <c r="AR148" s="12" t="s">
        <v>142</v>
      </c>
      <c r="AT148" s="12" t="s">
        <v>138</v>
      </c>
      <c r="AU148" s="12" t="s">
        <v>104</v>
      </c>
      <c r="AY148" s="12" t="s">
        <v>137</v>
      </c>
      <c r="BE148" s="147">
        <f>IF(U148="základní",N148,0)</f>
        <v>0</v>
      </c>
      <c r="BF148" s="147">
        <f>IF(U148="snížená",N148,0)</f>
        <v>0</v>
      </c>
      <c r="BG148" s="147">
        <f>IF(U148="zákl. přenesená",N148,0)</f>
        <v>0</v>
      </c>
      <c r="BH148" s="147">
        <f>IF(U148="sníž. přenesená",N148,0)</f>
        <v>0</v>
      </c>
      <c r="BI148" s="147">
        <f>IF(U148="nulová",N148,0)</f>
        <v>0</v>
      </c>
      <c r="BJ148" s="12" t="s">
        <v>81</v>
      </c>
      <c r="BK148" s="147">
        <f>ROUND(L148*K148,2)</f>
        <v>0</v>
      </c>
      <c r="BL148" s="12" t="s">
        <v>142</v>
      </c>
      <c r="BM148" s="12" t="s">
        <v>386</v>
      </c>
    </row>
    <row r="149" spans="2:51" s="171" customFormat="1" ht="14.4" customHeight="1">
      <c r="B149" s="166"/>
      <c r="C149" s="167"/>
      <c r="D149" s="167"/>
      <c r="E149" s="168" t="s">
        <v>5</v>
      </c>
      <c r="F149" s="426" t="s">
        <v>387</v>
      </c>
      <c r="G149" s="427"/>
      <c r="H149" s="427"/>
      <c r="I149" s="427"/>
      <c r="J149" s="167"/>
      <c r="K149" s="169" t="s">
        <v>5</v>
      </c>
      <c r="L149" s="184"/>
      <c r="M149" s="184"/>
      <c r="N149" s="167"/>
      <c r="O149" s="167"/>
      <c r="P149" s="167"/>
      <c r="Q149" s="167"/>
      <c r="R149" s="170"/>
      <c r="T149" s="172"/>
      <c r="U149" s="167"/>
      <c r="V149" s="167"/>
      <c r="W149" s="167"/>
      <c r="X149" s="167"/>
      <c r="Y149" s="167"/>
      <c r="Z149" s="167"/>
      <c r="AA149" s="173"/>
      <c r="AT149" s="174" t="s">
        <v>145</v>
      </c>
      <c r="AU149" s="174" t="s">
        <v>104</v>
      </c>
      <c r="AV149" s="171" t="s">
        <v>81</v>
      </c>
      <c r="AW149" s="171" t="s">
        <v>31</v>
      </c>
      <c r="AX149" s="171" t="s">
        <v>73</v>
      </c>
      <c r="AY149" s="174" t="s">
        <v>137</v>
      </c>
    </row>
    <row r="150" spans="2:51" s="153" customFormat="1" ht="14.4" customHeight="1">
      <c r="B150" s="148"/>
      <c r="C150" s="149"/>
      <c r="D150" s="149"/>
      <c r="E150" s="150" t="s">
        <v>5</v>
      </c>
      <c r="F150" s="424" t="s">
        <v>388</v>
      </c>
      <c r="G150" s="425"/>
      <c r="H150" s="425"/>
      <c r="I150" s="425"/>
      <c r="J150" s="149"/>
      <c r="K150" s="151">
        <v>2.51</v>
      </c>
      <c r="L150" s="182"/>
      <c r="M150" s="182"/>
      <c r="N150" s="149"/>
      <c r="O150" s="149"/>
      <c r="P150" s="149"/>
      <c r="Q150" s="149"/>
      <c r="R150" s="152"/>
      <c r="T150" s="154"/>
      <c r="U150" s="149"/>
      <c r="V150" s="149"/>
      <c r="W150" s="149"/>
      <c r="X150" s="149"/>
      <c r="Y150" s="149"/>
      <c r="Z150" s="149"/>
      <c r="AA150" s="155"/>
      <c r="AT150" s="156" t="s">
        <v>145</v>
      </c>
      <c r="AU150" s="156" t="s">
        <v>104</v>
      </c>
      <c r="AV150" s="153" t="s">
        <v>104</v>
      </c>
      <c r="AW150" s="153" t="s">
        <v>31</v>
      </c>
      <c r="AX150" s="153" t="s">
        <v>73</v>
      </c>
      <c r="AY150" s="156" t="s">
        <v>137</v>
      </c>
    </row>
    <row r="151" spans="2:51" s="162" customFormat="1" ht="14.4" customHeight="1">
      <c r="B151" s="157"/>
      <c r="C151" s="158"/>
      <c r="D151" s="158"/>
      <c r="E151" s="159" t="s">
        <v>5</v>
      </c>
      <c r="F151" s="419" t="s">
        <v>146</v>
      </c>
      <c r="G151" s="420"/>
      <c r="H151" s="420"/>
      <c r="I151" s="420"/>
      <c r="J151" s="158"/>
      <c r="K151" s="160">
        <v>2.51</v>
      </c>
      <c r="L151" s="183"/>
      <c r="M151" s="183"/>
      <c r="N151" s="158"/>
      <c r="O151" s="158"/>
      <c r="P151" s="158"/>
      <c r="Q151" s="158"/>
      <c r="R151" s="161"/>
      <c r="T151" s="163"/>
      <c r="U151" s="158"/>
      <c r="V151" s="158"/>
      <c r="W151" s="158"/>
      <c r="X151" s="158"/>
      <c r="Y151" s="158"/>
      <c r="Z151" s="158"/>
      <c r="AA151" s="164"/>
      <c r="AT151" s="165" t="s">
        <v>145</v>
      </c>
      <c r="AU151" s="165" t="s">
        <v>104</v>
      </c>
      <c r="AV151" s="162" t="s">
        <v>142</v>
      </c>
      <c r="AW151" s="162" t="s">
        <v>31</v>
      </c>
      <c r="AX151" s="162" t="s">
        <v>81</v>
      </c>
      <c r="AY151" s="165" t="s">
        <v>137</v>
      </c>
    </row>
    <row r="152" spans="2:65" s="29" customFormat="1" ht="22.5" customHeight="1">
      <c r="B152" s="26"/>
      <c r="C152" s="175" t="s">
        <v>205</v>
      </c>
      <c r="D152" s="175" t="s">
        <v>260</v>
      </c>
      <c r="E152" s="176" t="s">
        <v>389</v>
      </c>
      <c r="F152" s="421" t="s">
        <v>390</v>
      </c>
      <c r="G152" s="421"/>
      <c r="H152" s="421"/>
      <c r="I152" s="421"/>
      <c r="J152" s="177" t="s">
        <v>223</v>
      </c>
      <c r="K152" s="178">
        <v>5.02</v>
      </c>
      <c r="L152" s="422"/>
      <c r="M152" s="422"/>
      <c r="N152" s="423">
        <f>ROUND(L152*K152,2)</f>
        <v>0</v>
      </c>
      <c r="O152" s="408"/>
      <c r="P152" s="408"/>
      <c r="Q152" s="408"/>
      <c r="R152" s="28"/>
      <c r="T152" s="144" t="s">
        <v>5</v>
      </c>
      <c r="U152" s="35" t="s">
        <v>38</v>
      </c>
      <c r="V152" s="145">
        <v>0</v>
      </c>
      <c r="W152" s="145">
        <f>V152*K152</f>
        <v>0</v>
      </c>
      <c r="X152" s="145">
        <v>1</v>
      </c>
      <c r="Y152" s="145">
        <f>X152*K152</f>
        <v>5.02</v>
      </c>
      <c r="Z152" s="145">
        <v>0</v>
      </c>
      <c r="AA152" s="146">
        <f>Z152*K152</f>
        <v>0</v>
      </c>
      <c r="AR152" s="12" t="s">
        <v>178</v>
      </c>
      <c r="AT152" s="12" t="s">
        <v>260</v>
      </c>
      <c r="AU152" s="12" t="s">
        <v>104</v>
      </c>
      <c r="AY152" s="12" t="s">
        <v>137</v>
      </c>
      <c r="BE152" s="147">
        <f>IF(U152="základní",N152,0)</f>
        <v>0</v>
      </c>
      <c r="BF152" s="147">
        <f>IF(U152="snížená",N152,0)</f>
        <v>0</v>
      </c>
      <c r="BG152" s="147">
        <f>IF(U152="zákl. přenesená",N152,0)</f>
        <v>0</v>
      </c>
      <c r="BH152" s="147">
        <f>IF(U152="sníž. přenesená",N152,0)</f>
        <v>0</v>
      </c>
      <c r="BI152" s="147">
        <f>IF(U152="nulová",N152,0)</f>
        <v>0</v>
      </c>
      <c r="BJ152" s="12" t="s">
        <v>81</v>
      </c>
      <c r="BK152" s="147">
        <f>ROUND(L152*K152,2)</f>
        <v>0</v>
      </c>
      <c r="BL152" s="12" t="s">
        <v>142</v>
      </c>
      <c r="BM152" s="12" t="s">
        <v>391</v>
      </c>
    </row>
    <row r="153" spans="2:65" s="29" customFormat="1" ht="31.5" customHeight="1">
      <c r="B153" s="26"/>
      <c r="C153" s="140" t="s">
        <v>345</v>
      </c>
      <c r="D153" s="140" t="s">
        <v>138</v>
      </c>
      <c r="E153" s="141" t="s">
        <v>384</v>
      </c>
      <c r="F153" s="406" t="s">
        <v>385</v>
      </c>
      <c r="G153" s="406"/>
      <c r="H153" s="406"/>
      <c r="I153" s="406"/>
      <c r="J153" s="142" t="s">
        <v>150</v>
      </c>
      <c r="K153" s="143">
        <v>2.51</v>
      </c>
      <c r="L153" s="407"/>
      <c r="M153" s="407"/>
      <c r="N153" s="408">
        <f>ROUND(L153*K153,2)</f>
        <v>0</v>
      </c>
      <c r="O153" s="408"/>
      <c r="P153" s="408"/>
      <c r="Q153" s="408"/>
      <c r="R153" s="28"/>
      <c r="T153" s="144" t="s">
        <v>5</v>
      </c>
      <c r="U153" s="35" t="s">
        <v>38</v>
      </c>
      <c r="V153" s="145">
        <v>1.5</v>
      </c>
      <c r="W153" s="145">
        <f>V153*K153</f>
        <v>3.7649999999999997</v>
      </c>
      <c r="X153" s="145">
        <v>0</v>
      </c>
      <c r="Y153" s="145">
        <f>X153*K153</f>
        <v>0</v>
      </c>
      <c r="Z153" s="145">
        <v>0</v>
      </c>
      <c r="AA153" s="146">
        <f>Z153*K153</f>
        <v>0</v>
      </c>
      <c r="AR153" s="12" t="s">
        <v>142</v>
      </c>
      <c r="AT153" s="12" t="s">
        <v>138</v>
      </c>
      <c r="AU153" s="12" t="s">
        <v>104</v>
      </c>
      <c r="AY153" s="12" t="s">
        <v>137</v>
      </c>
      <c r="BE153" s="147">
        <f>IF(U153="základní",N153,0)</f>
        <v>0</v>
      </c>
      <c r="BF153" s="147">
        <f>IF(U153="snížená",N153,0)</f>
        <v>0</v>
      </c>
      <c r="BG153" s="147">
        <f>IF(U153="zákl. přenesená",N153,0)</f>
        <v>0</v>
      </c>
      <c r="BH153" s="147">
        <f>IF(U153="sníž. přenesená",N153,0)</f>
        <v>0</v>
      </c>
      <c r="BI153" s="147">
        <f>IF(U153="nulová",N153,0)</f>
        <v>0</v>
      </c>
      <c r="BJ153" s="12" t="s">
        <v>81</v>
      </c>
      <c r="BK153" s="147">
        <f>ROUND(L153*K153,2)</f>
        <v>0</v>
      </c>
      <c r="BL153" s="12" t="s">
        <v>142</v>
      </c>
      <c r="BM153" s="12" t="s">
        <v>392</v>
      </c>
    </row>
    <row r="154" spans="2:51" s="171" customFormat="1" ht="14.4" customHeight="1">
      <c r="B154" s="166"/>
      <c r="C154" s="167"/>
      <c r="D154" s="167"/>
      <c r="E154" s="168" t="s">
        <v>5</v>
      </c>
      <c r="F154" s="426" t="s">
        <v>387</v>
      </c>
      <c r="G154" s="427"/>
      <c r="H154" s="427"/>
      <c r="I154" s="427"/>
      <c r="J154" s="167"/>
      <c r="K154" s="169" t="s">
        <v>5</v>
      </c>
      <c r="L154" s="184"/>
      <c r="M154" s="184"/>
      <c r="N154" s="167"/>
      <c r="O154" s="167"/>
      <c r="P154" s="167"/>
      <c r="Q154" s="167"/>
      <c r="R154" s="170"/>
      <c r="T154" s="172"/>
      <c r="U154" s="167"/>
      <c r="V154" s="167"/>
      <c r="W154" s="167"/>
      <c r="X154" s="167"/>
      <c r="Y154" s="167"/>
      <c r="Z154" s="167"/>
      <c r="AA154" s="173"/>
      <c r="AT154" s="174" t="s">
        <v>145</v>
      </c>
      <c r="AU154" s="174" t="s">
        <v>104</v>
      </c>
      <c r="AV154" s="171" t="s">
        <v>81</v>
      </c>
      <c r="AW154" s="171" t="s">
        <v>31</v>
      </c>
      <c r="AX154" s="171" t="s">
        <v>73</v>
      </c>
      <c r="AY154" s="174" t="s">
        <v>137</v>
      </c>
    </row>
    <row r="155" spans="2:51" s="153" customFormat="1" ht="14.4" customHeight="1">
      <c r="B155" s="148"/>
      <c r="C155" s="149"/>
      <c r="D155" s="149"/>
      <c r="E155" s="150" t="s">
        <v>5</v>
      </c>
      <c r="F155" s="424" t="s">
        <v>388</v>
      </c>
      <c r="G155" s="425"/>
      <c r="H155" s="425"/>
      <c r="I155" s="425"/>
      <c r="J155" s="149"/>
      <c r="K155" s="151">
        <v>2.51</v>
      </c>
      <c r="L155" s="182"/>
      <c r="M155" s="182"/>
      <c r="N155" s="149"/>
      <c r="O155" s="149"/>
      <c r="P155" s="149"/>
      <c r="Q155" s="149"/>
      <c r="R155" s="152"/>
      <c r="T155" s="154"/>
      <c r="U155" s="149"/>
      <c r="V155" s="149"/>
      <c r="W155" s="149"/>
      <c r="X155" s="149"/>
      <c r="Y155" s="149"/>
      <c r="Z155" s="149"/>
      <c r="AA155" s="155"/>
      <c r="AT155" s="156" t="s">
        <v>145</v>
      </c>
      <c r="AU155" s="156" t="s">
        <v>104</v>
      </c>
      <c r="AV155" s="153" t="s">
        <v>104</v>
      </c>
      <c r="AW155" s="153" t="s">
        <v>31</v>
      </c>
      <c r="AX155" s="153" t="s">
        <v>73</v>
      </c>
      <c r="AY155" s="156" t="s">
        <v>137</v>
      </c>
    </row>
    <row r="156" spans="2:51" s="162" customFormat="1" ht="14.4" customHeight="1">
      <c r="B156" s="157"/>
      <c r="C156" s="158"/>
      <c r="D156" s="158"/>
      <c r="E156" s="159" t="s">
        <v>5</v>
      </c>
      <c r="F156" s="419" t="s">
        <v>146</v>
      </c>
      <c r="G156" s="420"/>
      <c r="H156" s="420"/>
      <c r="I156" s="420"/>
      <c r="J156" s="158"/>
      <c r="K156" s="160">
        <v>2.51</v>
      </c>
      <c r="L156" s="183"/>
      <c r="M156" s="183"/>
      <c r="N156" s="158"/>
      <c r="O156" s="158"/>
      <c r="P156" s="158"/>
      <c r="Q156" s="158"/>
      <c r="R156" s="161"/>
      <c r="T156" s="163"/>
      <c r="U156" s="158"/>
      <c r="V156" s="158"/>
      <c r="W156" s="158"/>
      <c r="X156" s="158"/>
      <c r="Y156" s="158"/>
      <c r="Z156" s="158"/>
      <c r="AA156" s="164"/>
      <c r="AT156" s="165" t="s">
        <v>145</v>
      </c>
      <c r="AU156" s="165" t="s">
        <v>104</v>
      </c>
      <c r="AV156" s="162" t="s">
        <v>142</v>
      </c>
      <c r="AW156" s="162" t="s">
        <v>31</v>
      </c>
      <c r="AX156" s="162" t="s">
        <v>81</v>
      </c>
      <c r="AY156" s="165" t="s">
        <v>137</v>
      </c>
    </row>
    <row r="157" spans="2:65" s="29" customFormat="1" ht="22.5" customHeight="1">
      <c r="B157" s="26"/>
      <c r="C157" s="140" t="s">
        <v>393</v>
      </c>
      <c r="D157" s="140" t="s">
        <v>138</v>
      </c>
      <c r="E157" s="141" t="s">
        <v>231</v>
      </c>
      <c r="F157" s="406" t="s">
        <v>232</v>
      </c>
      <c r="G157" s="406"/>
      <c r="H157" s="406"/>
      <c r="I157" s="406"/>
      <c r="J157" s="142" t="s">
        <v>141</v>
      </c>
      <c r="K157" s="143">
        <v>9.789</v>
      </c>
      <c r="L157" s="407"/>
      <c r="M157" s="407"/>
      <c r="N157" s="408">
        <f>ROUND(L157*K157,2)</f>
        <v>0</v>
      </c>
      <c r="O157" s="408"/>
      <c r="P157" s="408"/>
      <c r="Q157" s="408"/>
      <c r="R157" s="28"/>
      <c r="T157" s="144" t="s">
        <v>5</v>
      </c>
      <c r="U157" s="35" t="s">
        <v>38</v>
      </c>
      <c r="V157" s="145">
        <v>0.035</v>
      </c>
      <c r="W157" s="145">
        <f>V157*K157</f>
        <v>0.342615</v>
      </c>
      <c r="X157" s="145">
        <v>0</v>
      </c>
      <c r="Y157" s="145">
        <f>X157*K157</f>
        <v>0</v>
      </c>
      <c r="Z157" s="145">
        <v>0</v>
      </c>
      <c r="AA157" s="146">
        <f>Z157*K157</f>
        <v>0</v>
      </c>
      <c r="AR157" s="12" t="s">
        <v>142</v>
      </c>
      <c r="AT157" s="12" t="s">
        <v>138</v>
      </c>
      <c r="AU157" s="12" t="s">
        <v>104</v>
      </c>
      <c r="AY157" s="12" t="s">
        <v>137</v>
      </c>
      <c r="BE157" s="147">
        <f>IF(U157="základní",N157,0)</f>
        <v>0</v>
      </c>
      <c r="BF157" s="147">
        <f>IF(U157="snížená",N157,0)</f>
        <v>0</v>
      </c>
      <c r="BG157" s="147">
        <f>IF(U157="zákl. přenesená",N157,0)</f>
        <v>0</v>
      </c>
      <c r="BH157" s="147">
        <f>IF(U157="sníž. přenesená",N157,0)</f>
        <v>0</v>
      </c>
      <c r="BI157" s="147">
        <f>IF(U157="nulová",N157,0)</f>
        <v>0</v>
      </c>
      <c r="BJ157" s="12" t="s">
        <v>81</v>
      </c>
      <c r="BK157" s="147">
        <f>ROUND(L157*K157,2)</f>
        <v>0</v>
      </c>
      <c r="BL157" s="12" t="s">
        <v>142</v>
      </c>
      <c r="BM157" s="12" t="s">
        <v>394</v>
      </c>
    </row>
    <row r="158" spans="2:51" s="171" customFormat="1" ht="14.4" customHeight="1">
      <c r="B158" s="166"/>
      <c r="C158" s="167"/>
      <c r="D158" s="167"/>
      <c r="E158" s="168" t="s">
        <v>5</v>
      </c>
      <c r="F158" s="426" t="s">
        <v>395</v>
      </c>
      <c r="G158" s="427"/>
      <c r="H158" s="427"/>
      <c r="I158" s="427"/>
      <c r="J158" s="167"/>
      <c r="K158" s="169" t="s">
        <v>5</v>
      </c>
      <c r="L158" s="184"/>
      <c r="M158" s="184"/>
      <c r="N158" s="167"/>
      <c r="O158" s="167"/>
      <c r="P158" s="167"/>
      <c r="Q158" s="167"/>
      <c r="R158" s="170"/>
      <c r="T158" s="172"/>
      <c r="U158" s="167"/>
      <c r="V158" s="167"/>
      <c r="W158" s="167"/>
      <c r="X158" s="167"/>
      <c r="Y158" s="167"/>
      <c r="Z158" s="167"/>
      <c r="AA158" s="173"/>
      <c r="AT158" s="174" t="s">
        <v>145</v>
      </c>
      <c r="AU158" s="174" t="s">
        <v>104</v>
      </c>
      <c r="AV158" s="171" t="s">
        <v>81</v>
      </c>
      <c r="AW158" s="171" t="s">
        <v>31</v>
      </c>
      <c r="AX158" s="171" t="s">
        <v>73</v>
      </c>
      <c r="AY158" s="174" t="s">
        <v>137</v>
      </c>
    </row>
    <row r="159" spans="2:51" s="153" customFormat="1" ht="14.4" customHeight="1">
      <c r="B159" s="148"/>
      <c r="C159" s="149"/>
      <c r="D159" s="149"/>
      <c r="E159" s="150" t="s">
        <v>5</v>
      </c>
      <c r="F159" s="424" t="s">
        <v>396</v>
      </c>
      <c r="G159" s="425"/>
      <c r="H159" s="425"/>
      <c r="I159" s="425"/>
      <c r="J159" s="149"/>
      <c r="K159" s="151">
        <v>9.789</v>
      </c>
      <c r="L159" s="182"/>
      <c r="M159" s="182"/>
      <c r="N159" s="149"/>
      <c r="O159" s="149"/>
      <c r="P159" s="149"/>
      <c r="Q159" s="149"/>
      <c r="R159" s="152"/>
      <c r="T159" s="154"/>
      <c r="U159" s="149"/>
      <c r="V159" s="149"/>
      <c r="W159" s="149"/>
      <c r="X159" s="149"/>
      <c r="Y159" s="149"/>
      <c r="Z159" s="149"/>
      <c r="AA159" s="155"/>
      <c r="AT159" s="156" t="s">
        <v>145</v>
      </c>
      <c r="AU159" s="156" t="s">
        <v>104</v>
      </c>
      <c r="AV159" s="153" t="s">
        <v>104</v>
      </c>
      <c r="AW159" s="153" t="s">
        <v>31</v>
      </c>
      <c r="AX159" s="153" t="s">
        <v>73</v>
      </c>
      <c r="AY159" s="156" t="s">
        <v>137</v>
      </c>
    </row>
    <row r="160" spans="2:51" s="162" customFormat="1" ht="14.4" customHeight="1">
      <c r="B160" s="157"/>
      <c r="C160" s="158"/>
      <c r="D160" s="158"/>
      <c r="E160" s="159" t="s">
        <v>5</v>
      </c>
      <c r="F160" s="419" t="s">
        <v>146</v>
      </c>
      <c r="G160" s="420"/>
      <c r="H160" s="420"/>
      <c r="I160" s="420"/>
      <c r="J160" s="158"/>
      <c r="K160" s="160">
        <v>9.789</v>
      </c>
      <c r="L160" s="183"/>
      <c r="M160" s="183"/>
      <c r="N160" s="158"/>
      <c r="O160" s="158"/>
      <c r="P160" s="158"/>
      <c r="Q160" s="158"/>
      <c r="R160" s="161"/>
      <c r="T160" s="163"/>
      <c r="U160" s="158"/>
      <c r="V160" s="158"/>
      <c r="W160" s="158"/>
      <c r="X160" s="158"/>
      <c r="Y160" s="158"/>
      <c r="Z160" s="158"/>
      <c r="AA160" s="164"/>
      <c r="AT160" s="165" t="s">
        <v>145</v>
      </c>
      <c r="AU160" s="165" t="s">
        <v>104</v>
      </c>
      <c r="AV160" s="162" t="s">
        <v>142</v>
      </c>
      <c r="AW160" s="162" t="s">
        <v>31</v>
      </c>
      <c r="AX160" s="162" t="s">
        <v>81</v>
      </c>
      <c r="AY160" s="165" t="s">
        <v>137</v>
      </c>
    </row>
    <row r="161" spans="2:63" s="132" customFormat="1" ht="29.85" customHeight="1">
      <c r="B161" s="128"/>
      <c r="C161" s="129"/>
      <c r="D161" s="139" t="s">
        <v>351</v>
      </c>
      <c r="E161" s="139"/>
      <c r="F161" s="139"/>
      <c r="G161" s="139"/>
      <c r="H161" s="139"/>
      <c r="I161" s="139"/>
      <c r="J161" s="139"/>
      <c r="K161" s="139"/>
      <c r="L161" s="185"/>
      <c r="M161" s="185"/>
      <c r="N161" s="413">
        <f>BK161</f>
        <v>0</v>
      </c>
      <c r="O161" s="414"/>
      <c r="P161" s="414"/>
      <c r="Q161" s="414"/>
      <c r="R161" s="131"/>
      <c r="T161" s="133"/>
      <c r="U161" s="129"/>
      <c r="V161" s="129"/>
      <c r="W161" s="134">
        <f>SUM(W162:W174)</f>
        <v>7.572672000000001</v>
      </c>
      <c r="X161" s="129"/>
      <c r="Y161" s="134">
        <f>SUM(Y162:Y174)</f>
        <v>9.0119363</v>
      </c>
      <c r="Z161" s="129"/>
      <c r="AA161" s="135">
        <f>SUM(AA162:AA174)</f>
        <v>0</v>
      </c>
      <c r="AR161" s="136" t="s">
        <v>81</v>
      </c>
      <c r="AT161" s="137" t="s">
        <v>72</v>
      </c>
      <c r="AU161" s="137" t="s">
        <v>81</v>
      </c>
      <c r="AY161" s="136" t="s">
        <v>137</v>
      </c>
      <c r="BK161" s="138">
        <f>SUM(BK162:BK174)</f>
        <v>0</v>
      </c>
    </row>
    <row r="162" spans="2:65" s="29" customFormat="1" ht="22.5" customHeight="1">
      <c r="B162" s="26"/>
      <c r="C162" s="140" t="s">
        <v>11</v>
      </c>
      <c r="D162" s="140" t="s">
        <v>138</v>
      </c>
      <c r="E162" s="141" t="s">
        <v>397</v>
      </c>
      <c r="F162" s="406" t="s">
        <v>398</v>
      </c>
      <c r="G162" s="406"/>
      <c r="H162" s="406"/>
      <c r="I162" s="406"/>
      <c r="J162" s="142" t="s">
        <v>150</v>
      </c>
      <c r="K162" s="143">
        <v>0.558</v>
      </c>
      <c r="L162" s="407"/>
      <c r="M162" s="407"/>
      <c r="N162" s="408">
        <f>ROUND(L162*K162,2)</f>
        <v>0</v>
      </c>
      <c r="O162" s="408"/>
      <c r="P162" s="408"/>
      <c r="Q162" s="408"/>
      <c r="R162" s="28"/>
      <c r="T162" s="144" t="s">
        <v>5</v>
      </c>
      <c r="U162" s="35" t="s">
        <v>38</v>
      </c>
      <c r="V162" s="145">
        <v>1.317</v>
      </c>
      <c r="W162" s="145">
        <f>V162*K162</f>
        <v>0.734886</v>
      </c>
      <c r="X162" s="145">
        <v>0</v>
      </c>
      <c r="Y162" s="145">
        <f>X162*K162</f>
        <v>0</v>
      </c>
      <c r="Z162" s="145">
        <v>0</v>
      </c>
      <c r="AA162" s="146">
        <f>Z162*K162</f>
        <v>0</v>
      </c>
      <c r="AR162" s="12" t="s">
        <v>142</v>
      </c>
      <c r="AT162" s="12" t="s">
        <v>138</v>
      </c>
      <c r="AU162" s="12" t="s">
        <v>104</v>
      </c>
      <c r="AY162" s="12" t="s">
        <v>137</v>
      </c>
      <c r="BE162" s="147">
        <f>IF(U162="základní",N162,0)</f>
        <v>0</v>
      </c>
      <c r="BF162" s="147">
        <f>IF(U162="snížená",N162,0)</f>
        <v>0</v>
      </c>
      <c r="BG162" s="147">
        <f>IF(U162="zákl. přenesená",N162,0)</f>
        <v>0</v>
      </c>
      <c r="BH162" s="147">
        <f>IF(U162="sníž. přenesená",N162,0)</f>
        <v>0</v>
      </c>
      <c r="BI162" s="147">
        <f>IF(U162="nulová",N162,0)</f>
        <v>0</v>
      </c>
      <c r="BJ162" s="12" t="s">
        <v>81</v>
      </c>
      <c r="BK162" s="147">
        <f>ROUND(L162*K162,2)</f>
        <v>0</v>
      </c>
      <c r="BL162" s="12" t="s">
        <v>142</v>
      </c>
      <c r="BM162" s="12" t="s">
        <v>399</v>
      </c>
    </row>
    <row r="163" spans="2:51" s="171" customFormat="1" ht="14.4" customHeight="1">
      <c r="B163" s="166"/>
      <c r="C163" s="167"/>
      <c r="D163" s="167"/>
      <c r="E163" s="168" t="s">
        <v>5</v>
      </c>
      <c r="F163" s="426" t="s">
        <v>400</v>
      </c>
      <c r="G163" s="427"/>
      <c r="H163" s="427"/>
      <c r="I163" s="427"/>
      <c r="J163" s="167"/>
      <c r="K163" s="169" t="s">
        <v>5</v>
      </c>
      <c r="L163" s="184"/>
      <c r="M163" s="184"/>
      <c r="N163" s="167"/>
      <c r="O163" s="167"/>
      <c r="P163" s="167"/>
      <c r="Q163" s="167"/>
      <c r="R163" s="170"/>
      <c r="T163" s="172"/>
      <c r="U163" s="167"/>
      <c r="V163" s="167"/>
      <c r="W163" s="167"/>
      <c r="X163" s="167"/>
      <c r="Y163" s="167"/>
      <c r="Z163" s="167"/>
      <c r="AA163" s="173"/>
      <c r="AT163" s="174" t="s">
        <v>145</v>
      </c>
      <c r="AU163" s="174" t="s">
        <v>104</v>
      </c>
      <c r="AV163" s="171" t="s">
        <v>81</v>
      </c>
      <c r="AW163" s="171" t="s">
        <v>31</v>
      </c>
      <c r="AX163" s="171" t="s">
        <v>73</v>
      </c>
      <c r="AY163" s="174" t="s">
        <v>137</v>
      </c>
    </row>
    <row r="164" spans="2:51" s="153" customFormat="1" ht="14.4" customHeight="1">
      <c r="B164" s="148"/>
      <c r="C164" s="149"/>
      <c r="D164" s="149"/>
      <c r="E164" s="150" t="s">
        <v>5</v>
      </c>
      <c r="F164" s="424" t="s">
        <v>401</v>
      </c>
      <c r="G164" s="425"/>
      <c r="H164" s="425"/>
      <c r="I164" s="425"/>
      <c r="J164" s="149"/>
      <c r="K164" s="151">
        <v>0.558</v>
      </c>
      <c r="L164" s="182"/>
      <c r="M164" s="182"/>
      <c r="N164" s="149"/>
      <c r="O164" s="149"/>
      <c r="P164" s="149"/>
      <c r="Q164" s="149"/>
      <c r="R164" s="152"/>
      <c r="T164" s="154"/>
      <c r="U164" s="149"/>
      <c r="V164" s="149"/>
      <c r="W164" s="149"/>
      <c r="X164" s="149"/>
      <c r="Y164" s="149"/>
      <c r="Z164" s="149"/>
      <c r="AA164" s="155"/>
      <c r="AT164" s="156" t="s">
        <v>145</v>
      </c>
      <c r="AU164" s="156" t="s">
        <v>104</v>
      </c>
      <c r="AV164" s="153" t="s">
        <v>104</v>
      </c>
      <c r="AW164" s="153" t="s">
        <v>31</v>
      </c>
      <c r="AX164" s="153" t="s">
        <v>73</v>
      </c>
      <c r="AY164" s="156" t="s">
        <v>137</v>
      </c>
    </row>
    <row r="165" spans="2:51" s="162" customFormat="1" ht="14.4" customHeight="1">
      <c r="B165" s="157"/>
      <c r="C165" s="158"/>
      <c r="D165" s="158"/>
      <c r="E165" s="159" t="s">
        <v>5</v>
      </c>
      <c r="F165" s="419" t="s">
        <v>146</v>
      </c>
      <c r="G165" s="420"/>
      <c r="H165" s="420"/>
      <c r="I165" s="420"/>
      <c r="J165" s="158"/>
      <c r="K165" s="160">
        <v>0.558</v>
      </c>
      <c r="L165" s="183"/>
      <c r="M165" s="183"/>
      <c r="N165" s="158"/>
      <c r="O165" s="158"/>
      <c r="P165" s="158"/>
      <c r="Q165" s="158"/>
      <c r="R165" s="161"/>
      <c r="T165" s="163"/>
      <c r="U165" s="158"/>
      <c r="V165" s="158"/>
      <c r="W165" s="158"/>
      <c r="X165" s="158"/>
      <c r="Y165" s="158"/>
      <c r="Z165" s="158"/>
      <c r="AA165" s="164"/>
      <c r="AT165" s="165" t="s">
        <v>145</v>
      </c>
      <c r="AU165" s="165" t="s">
        <v>104</v>
      </c>
      <c r="AV165" s="162" t="s">
        <v>142</v>
      </c>
      <c r="AW165" s="162" t="s">
        <v>31</v>
      </c>
      <c r="AX165" s="162" t="s">
        <v>81</v>
      </c>
      <c r="AY165" s="165" t="s">
        <v>137</v>
      </c>
    </row>
    <row r="166" spans="2:65" s="29" customFormat="1" ht="22.5" customHeight="1">
      <c r="B166" s="26"/>
      <c r="C166" s="140" t="s">
        <v>402</v>
      </c>
      <c r="D166" s="140" t="s">
        <v>138</v>
      </c>
      <c r="E166" s="141" t="s">
        <v>403</v>
      </c>
      <c r="F166" s="406" t="s">
        <v>404</v>
      </c>
      <c r="G166" s="406"/>
      <c r="H166" s="406"/>
      <c r="I166" s="406"/>
      <c r="J166" s="142" t="s">
        <v>150</v>
      </c>
      <c r="K166" s="143">
        <v>3.045</v>
      </c>
      <c r="L166" s="407"/>
      <c r="M166" s="407"/>
      <c r="N166" s="408">
        <f>ROUND(L166*K166,2)</f>
        <v>0</v>
      </c>
      <c r="O166" s="408"/>
      <c r="P166" s="408"/>
      <c r="Q166" s="408"/>
      <c r="R166" s="28"/>
      <c r="T166" s="144" t="s">
        <v>5</v>
      </c>
      <c r="U166" s="35" t="s">
        <v>38</v>
      </c>
      <c r="V166" s="145">
        <v>0.386</v>
      </c>
      <c r="W166" s="145">
        <f>V166*K166</f>
        <v>1.17537</v>
      </c>
      <c r="X166" s="145">
        <v>2.16</v>
      </c>
      <c r="Y166" s="145">
        <f>X166*K166</f>
        <v>6.5772</v>
      </c>
      <c r="Z166" s="145">
        <v>0</v>
      </c>
      <c r="AA166" s="146">
        <f>Z166*K166</f>
        <v>0</v>
      </c>
      <c r="AR166" s="12" t="s">
        <v>142</v>
      </c>
      <c r="AT166" s="12" t="s">
        <v>138</v>
      </c>
      <c r="AU166" s="12" t="s">
        <v>104</v>
      </c>
      <c r="AY166" s="12" t="s">
        <v>137</v>
      </c>
      <c r="BE166" s="147">
        <f>IF(U166="základní",N166,0)</f>
        <v>0</v>
      </c>
      <c r="BF166" s="147">
        <f>IF(U166="snížená",N166,0)</f>
        <v>0</v>
      </c>
      <c r="BG166" s="147">
        <f>IF(U166="zákl. přenesená",N166,0)</f>
        <v>0</v>
      </c>
      <c r="BH166" s="147">
        <f>IF(U166="sníž. přenesená",N166,0)</f>
        <v>0</v>
      </c>
      <c r="BI166" s="147">
        <f>IF(U166="nulová",N166,0)</f>
        <v>0</v>
      </c>
      <c r="BJ166" s="12" t="s">
        <v>81</v>
      </c>
      <c r="BK166" s="147">
        <f>ROUND(L166*K166,2)</f>
        <v>0</v>
      </c>
      <c r="BL166" s="12" t="s">
        <v>142</v>
      </c>
      <c r="BM166" s="12" t="s">
        <v>405</v>
      </c>
    </row>
    <row r="167" spans="2:51" s="171" customFormat="1" ht="14.4" customHeight="1">
      <c r="B167" s="166"/>
      <c r="C167" s="167"/>
      <c r="D167" s="167"/>
      <c r="E167" s="168" t="s">
        <v>5</v>
      </c>
      <c r="F167" s="426" t="s">
        <v>406</v>
      </c>
      <c r="G167" s="427"/>
      <c r="H167" s="427"/>
      <c r="I167" s="427"/>
      <c r="J167" s="167"/>
      <c r="K167" s="169" t="s">
        <v>5</v>
      </c>
      <c r="L167" s="184"/>
      <c r="M167" s="184"/>
      <c r="N167" s="167"/>
      <c r="O167" s="167"/>
      <c r="P167" s="167"/>
      <c r="Q167" s="167"/>
      <c r="R167" s="170"/>
      <c r="T167" s="172"/>
      <c r="U167" s="167"/>
      <c r="V167" s="167"/>
      <c r="W167" s="167"/>
      <c r="X167" s="167"/>
      <c r="Y167" s="167"/>
      <c r="Z167" s="167"/>
      <c r="AA167" s="173"/>
      <c r="AT167" s="174" t="s">
        <v>145</v>
      </c>
      <c r="AU167" s="174" t="s">
        <v>104</v>
      </c>
      <c r="AV167" s="171" t="s">
        <v>81</v>
      </c>
      <c r="AW167" s="171" t="s">
        <v>31</v>
      </c>
      <c r="AX167" s="171" t="s">
        <v>73</v>
      </c>
      <c r="AY167" s="174" t="s">
        <v>137</v>
      </c>
    </row>
    <row r="168" spans="2:51" s="153" customFormat="1" ht="14.4" customHeight="1">
      <c r="B168" s="148"/>
      <c r="C168" s="149"/>
      <c r="D168" s="149"/>
      <c r="E168" s="150" t="s">
        <v>5</v>
      </c>
      <c r="F168" s="424" t="s">
        <v>407</v>
      </c>
      <c r="G168" s="425"/>
      <c r="H168" s="425"/>
      <c r="I168" s="425"/>
      <c r="J168" s="149"/>
      <c r="K168" s="151">
        <v>3.045</v>
      </c>
      <c r="L168" s="182"/>
      <c r="M168" s="182"/>
      <c r="N168" s="149"/>
      <c r="O168" s="149"/>
      <c r="P168" s="149"/>
      <c r="Q168" s="149"/>
      <c r="R168" s="152"/>
      <c r="T168" s="154"/>
      <c r="U168" s="149"/>
      <c r="V168" s="149"/>
      <c r="W168" s="149"/>
      <c r="X168" s="149"/>
      <c r="Y168" s="149"/>
      <c r="Z168" s="149"/>
      <c r="AA168" s="155"/>
      <c r="AT168" s="156" t="s">
        <v>145</v>
      </c>
      <c r="AU168" s="156" t="s">
        <v>104</v>
      </c>
      <c r="AV168" s="153" t="s">
        <v>104</v>
      </c>
      <c r="AW168" s="153" t="s">
        <v>31</v>
      </c>
      <c r="AX168" s="153" t="s">
        <v>73</v>
      </c>
      <c r="AY168" s="156" t="s">
        <v>137</v>
      </c>
    </row>
    <row r="169" spans="2:51" s="162" customFormat="1" ht="14.4" customHeight="1">
      <c r="B169" s="157"/>
      <c r="C169" s="158"/>
      <c r="D169" s="158"/>
      <c r="E169" s="159" t="s">
        <v>5</v>
      </c>
      <c r="F169" s="419" t="s">
        <v>146</v>
      </c>
      <c r="G169" s="420"/>
      <c r="H169" s="420"/>
      <c r="I169" s="420"/>
      <c r="J169" s="158"/>
      <c r="K169" s="160">
        <v>3.045</v>
      </c>
      <c r="L169" s="183"/>
      <c r="M169" s="183"/>
      <c r="N169" s="158"/>
      <c r="O169" s="158"/>
      <c r="P169" s="158"/>
      <c r="Q169" s="158"/>
      <c r="R169" s="161"/>
      <c r="T169" s="163"/>
      <c r="U169" s="158"/>
      <c r="V169" s="158"/>
      <c r="W169" s="158"/>
      <c r="X169" s="158"/>
      <c r="Y169" s="158"/>
      <c r="Z169" s="158"/>
      <c r="AA169" s="164"/>
      <c r="AT169" s="165" t="s">
        <v>145</v>
      </c>
      <c r="AU169" s="165" t="s">
        <v>104</v>
      </c>
      <c r="AV169" s="162" t="s">
        <v>142</v>
      </c>
      <c r="AW169" s="162" t="s">
        <v>31</v>
      </c>
      <c r="AX169" s="162" t="s">
        <v>81</v>
      </c>
      <c r="AY169" s="165" t="s">
        <v>137</v>
      </c>
    </row>
    <row r="170" spans="2:65" s="29" customFormat="1" ht="44.25" customHeight="1">
      <c r="B170" s="26"/>
      <c r="C170" s="140" t="s">
        <v>408</v>
      </c>
      <c r="D170" s="140" t="s">
        <v>138</v>
      </c>
      <c r="E170" s="141" t="s">
        <v>409</v>
      </c>
      <c r="F170" s="406" t="s">
        <v>410</v>
      </c>
      <c r="G170" s="406"/>
      <c r="H170" s="406"/>
      <c r="I170" s="406"/>
      <c r="J170" s="142" t="s">
        <v>141</v>
      </c>
      <c r="K170" s="143">
        <v>10.258</v>
      </c>
      <c r="L170" s="407"/>
      <c r="M170" s="407"/>
      <c r="N170" s="408">
        <f>ROUND(L170*K170,2)</f>
        <v>0</v>
      </c>
      <c r="O170" s="408"/>
      <c r="P170" s="408"/>
      <c r="Q170" s="408"/>
      <c r="R170" s="28"/>
      <c r="T170" s="144" t="s">
        <v>5</v>
      </c>
      <c r="U170" s="35" t="s">
        <v>38</v>
      </c>
      <c r="V170" s="145">
        <v>0.552</v>
      </c>
      <c r="W170" s="145">
        <f>V170*K170</f>
        <v>5.662416</v>
      </c>
      <c r="X170" s="145">
        <v>0.23735</v>
      </c>
      <c r="Y170" s="145">
        <f>X170*K170</f>
        <v>2.4347363</v>
      </c>
      <c r="Z170" s="145">
        <v>0</v>
      </c>
      <c r="AA170" s="146">
        <f>Z170*K170</f>
        <v>0</v>
      </c>
      <c r="AR170" s="12" t="s">
        <v>142</v>
      </c>
      <c r="AT170" s="12" t="s">
        <v>138</v>
      </c>
      <c r="AU170" s="12" t="s">
        <v>104</v>
      </c>
      <c r="AY170" s="12" t="s">
        <v>137</v>
      </c>
      <c r="BE170" s="147">
        <f>IF(U170="základní",N170,0)</f>
        <v>0</v>
      </c>
      <c r="BF170" s="147">
        <f>IF(U170="snížená",N170,0)</f>
        <v>0</v>
      </c>
      <c r="BG170" s="147">
        <f>IF(U170="zákl. přenesená",N170,0)</f>
        <v>0</v>
      </c>
      <c r="BH170" s="147">
        <f>IF(U170="sníž. přenesená",N170,0)</f>
        <v>0</v>
      </c>
      <c r="BI170" s="147">
        <f>IF(U170="nulová",N170,0)</f>
        <v>0</v>
      </c>
      <c r="BJ170" s="12" t="s">
        <v>81</v>
      </c>
      <c r="BK170" s="147">
        <f>ROUND(L170*K170,2)</f>
        <v>0</v>
      </c>
      <c r="BL170" s="12" t="s">
        <v>142</v>
      </c>
      <c r="BM170" s="12" t="s">
        <v>411</v>
      </c>
    </row>
    <row r="171" spans="2:51" s="171" customFormat="1" ht="14.4" customHeight="1">
      <c r="B171" s="166"/>
      <c r="C171" s="167"/>
      <c r="D171" s="167"/>
      <c r="E171" s="168" t="s">
        <v>5</v>
      </c>
      <c r="F171" s="426" t="s">
        <v>412</v>
      </c>
      <c r="G171" s="427"/>
      <c r="H171" s="427"/>
      <c r="I171" s="427"/>
      <c r="J171" s="167"/>
      <c r="K171" s="169" t="s">
        <v>5</v>
      </c>
      <c r="L171" s="184"/>
      <c r="M171" s="184"/>
      <c r="N171" s="167"/>
      <c r="O171" s="167"/>
      <c r="P171" s="167"/>
      <c r="Q171" s="167"/>
      <c r="R171" s="170"/>
      <c r="T171" s="172"/>
      <c r="U171" s="167"/>
      <c r="V171" s="167"/>
      <c r="W171" s="167"/>
      <c r="X171" s="167"/>
      <c r="Y171" s="167"/>
      <c r="Z171" s="167"/>
      <c r="AA171" s="173"/>
      <c r="AT171" s="174" t="s">
        <v>145</v>
      </c>
      <c r="AU171" s="174" t="s">
        <v>104</v>
      </c>
      <c r="AV171" s="171" t="s">
        <v>81</v>
      </c>
      <c r="AW171" s="171" t="s">
        <v>31</v>
      </c>
      <c r="AX171" s="171" t="s">
        <v>73</v>
      </c>
      <c r="AY171" s="174" t="s">
        <v>137</v>
      </c>
    </row>
    <row r="172" spans="2:51" s="153" customFormat="1" ht="14.4" customHeight="1">
      <c r="B172" s="148"/>
      <c r="C172" s="149"/>
      <c r="D172" s="149"/>
      <c r="E172" s="150" t="s">
        <v>5</v>
      </c>
      <c r="F172" s="424" t="s">
        <v>413</v>
      </c>
      <c r="G172" s="425"/>
      <c r="H172" s="425"/>
      <c r="I172" s="425"/>
      <c r="J172" s="149"/>
      <c r="K172" s="151">
        <v>4.658</v>
      </c>
      <c r="L172" s="182"/>
      <c r="M172" s="182"/>
      <c r="N172" s="149"/>
      <c r="O172" s="149"/>
      <c r="P172" s="149"/>
      <c r="Q172" s="149"/>
      <c r="R172" s="152"/>
      <c r="T172" s="154"/>
      <c r="U172" s="149"/>
      <c r="V172" s="149"/>
      <c r="W172" s="149"/>
      <c r="X172" s="149"/>
      <c r="Y172" s="149"/>
      <c r="Z172" s="149"/>
      <c r="AA172" s="155"/>
      <c r="AT172" s="156" t="s">
        <v>145</v>
      </c>
      <c r="AU172" s="156" t="s">
        <v>104</v>
      </c>
      <c r="AV172" s="153" t="s">
        <v>104</v>
      </c>
      <c r="AW172" s="153" t="s">
        <v>31</v>
      </c>
      <c r="AX172" s="153" t="s">
        <v>73</v>
      </c>
      <c r="AY172" s="156" t="s">
        <v>137</v>
      </c>
    </row>
    <row r="173" spans="2:51" s="153" customFormat="1" ht="14.4" customHeight="1">
      <c r="B173" s="148"/>
      <c r="C173" s="149"/>
      <c r="D173" s="149"/>
      <c r="E173" s="150" t="s">
        <v>5</v>
      </c>
      <c r="F173" s="424" t="s">
        <v>414</v>
      </c>
      <c r="G173" s="425"/>
      <c r="H173" s="425"/>
      <c r="I173" s="425"/>
      <c r="J173" s="149"/>
      <c r="K173" s="151">
        <v>5.6</v>
      </c>
      <c r="L173" s="182"/>
      <c r="M173" s="182"/>
      <c r="N173" s="149"/>
      <c r="O173" s="149"/>
      <c r="P173" s="149"/>
      <c r="Q173" s="149"/>
      <c r="R173" s="152"/>
      <c r="T173" s="154"/>
      <c r="U173" s="149"/>
      <c r="V173" s="149"/>
      <c r="W173" s="149"/>
      <c r="X173" s="149"/>
      <c r="Y173" s="149"/>
      <c r="Z173" s="149"/>
      <c r="AA173" s="155"/>
      <c r="AT173" s="156" t="s">
        <v>145</v>
      </c>
      <c r="AU173" s="156" t="s">
        <v>104</v>
      </c>
      <c r="AV173" s="153" t="s">
        <v>104</v>
      </c>
      <c r="AW173" s="153" t="s">
        <v>31</v>
      </c>
      <c r="AX173" s="153" t="s">
        <v>73</v>
      </c>
      <c r="AY173" s="156" t="s">
        <v>137</v>
      </c>
    </row>
    <row r="174" spans="2:51" s="162" customFormat="1" ht="14.4" customHeight="1">
      <c r="B174" s="157"/>
      <c r="C174" s="158"/>
      <c r="D174" s="158"/>
      <c r="E174" s="159" t="s">
        <v>5</v>
      </c>
      <c r="F174" s="419" t="s">
        <v>146</v>
      </c>
      <c r="G174" s="420"/>
      <c r="H174" s="420"/>
      <c r="I174" s="420"/>
      <c r="J174" s="158"/>
      <c r="K174" s="160">
        <v>10.258</v>
      </c>
      <c r="L174" s="183"/>
      <c r="M174" s="183"/>
      <c r="N174" s="158"/>
      <c r="O174" s="158"/>
      <c r="P174" s="158"/>
      <c r="Q174" s="158"/>
      <c r="R174" s="161"/>
      <c r="T174" s="163"/>
      <c r="U174" s="158"/>
      <c r="V174" s="158"/>
      <c r="W174" s="158"/>
      <c r="X174" s="158"/>
      <c r="Y174" s="158"/>
      <c r="Z174" s="158"/>
      <c r="AA174" s="164"/>
      <c r="AT174" s="165" t="s">
        <v>145</v>
      </c>
      <c r="AU174" s="165" t="s">
        <v>104</v>
      </c>
      <c r="AV174" s="162" t="s">
        <v>142</v>
      </c>
      <c r="AW174" s="162" t="s">
        <v>31</v>
      </c>
      <c r="AX174" s="162" t="s">
        <v>81</v>
      </c>
      <c r="AY174" s="165" t="s">
        <v>137</v>
      </c>
    </row>
    <row r="175" spans="2:63" s="132" customFormat="1" ht="29.85" customHeight="1">
      <c r="B175" s="128"/>
      <c r="C175" s="129"/>
      <c r="D175" s="139" t="s">
        <v>352</v>
      </c>
      <c r="E175" s="139"/>
      <c r="F175" s="139"/>
      <c r="G175" s="139"/>
      <c r="H175" s="139"/>
      <c r="I175" s="139"/>
      <c r="J175" s="139"/>
      <c r="K175" s="139"/>
      <c r="L175" s="185"/>
      <c r="M175" s="185"/>
      <c r="N175" s="413">
        <f>BK175</f>
        <v>0</v>
      </c>
      <c r="O175" s="414"/>
      <c r="P175" s="414"/>
      <c r="Q175" s="414"/>
      <c r="R175" s="131"/>
      <c r="T175" s="133"/>
      <c r="U175" s="129"/>
      <c r="V175" s="129"/>
      <c r="W175" s="134">
        <f>SUM(W176:W181)</f>
        <v>3.3658760000000005</v>
      </c>
      <c r="X175" s="129"/>
      <c r="Y175" s="134">
        <f>SUM(Y176:Y181)</f>
        <v>0.00734542</v>
      </c>
      <c r="Z175" s="129"/>
      <c r="AA175" s="135">
        <f>SUM(AA176:AA181)</f>
        <v>0</v>
      </c>
      <c r="AR175" s="136" t="s">
        <v>81</v>
      </c>
      <c r="AT175" s="137" t="s">
        <v>72</v>
      </c>
      <c r="AU175" s="137" t="s">
        <v>81</v>
      </c>
      <c r="AY175" s="136" t="s">
        <v>137</v>
      </c>
      <c r="BK175" s="138">
        <f>SUM(BK176:BK181)</f>
        <v>0</v>
      </c>
    </row>
    <row r="176" spans="2:65" s="29" customFormat="1" ht="31.5" customHeight="1">
      <c r="B176" s="26"/>
      <c r="C176" s="140" t="s">
        <v>216</v>
      </c>
      <c r="D176" s="140" t="s">
        <v>138</v>
      </c>
      <c r="E176" s="141" t="s">
        <v>415</v>
      </c>
      <c r="F176" s="406" t="s">
        <v>416</v>
      </c>
      <c r="G176" s="406"/>
      <c r="H176" s="406"/>
      <c r="I176" s="406"/>
      <c r="J176" s="142" t="s">
        <v>157</v>
      </c>
      <c r="K176" s="143">
        <v>9.298</v>
      </c>
      <c r="L176" s="407"/>
      <c r="M176" s="407"/>
      <c r="N176" s="408">
        <f>ROUND(L176*K176,2)</f>
        <v>0</v>
      </c>
      <c r="O176" s="408"/>
      <c r="P176" s="408"/>
      <c r="Q176" s="408"/>
      <c r="R176" s="28"/>
      <c r="T176" s="144" t="s">
        <v>5</v>
      </c>
      <c r="U176" s="35" t="s">
        <v>38</v>
      </c>
      <c r="V176" s="145">
        <v>0.28</v>
      </c>
      <c r="W176" s="145">
        <f>V176*K176</f>
        <v>2.6034400000000004</v>
      </c>
      <c r="X176" s="145">
        <v>0.00066</v>
      </c>
      <c r="Y176" s="145">
        <f>X176*K176</f>
        <v>0.00613668</v>
      </c>
      <c r="Z176" s="145">
        <v>0</v>
      </c>
      <c r="AA176" s="146">
        <f>Z176*K176</f>
        <v>0</v>
      </c>
      <c r="AR176" s="12" t="s">
        <v>142</v>
      </c>
      <c r="AT176" s="12" t="s">
        <v>138</v>
      </c>
      <c r="AU176" s="12" t="s">
        <v>104</v>
      </c>
      <c r="AY176" s="12" t="s">
        <v>137</v>
      </c>
      <c r="BE176" s="147">
        <f>IF(U176="základní",N176,0)</f>
        <v>0</v>
      </c>
      <c r="BF176" s="147">
        <f>IF(U176="snížená",N176,0)</f>
        <v>0</v>
      </c>
      <c r="BG176" s="147">
        <f>IF(U176="zákl. přenesená",N176,0)</f>
        <v>0</v>
      </c>
      <c r="BH176" s="147">
        <f>IF(U176="sníž. přenesená",N176,0)</f>
        <v>0</v>
      </c>
      <c r="BI176" s="147">
        <f>IF(U176="nulová",N176,0)</f>
        <v>0</v>
      </c>
      <c r="BJ176" s="12" t="s">
        <v>81</v>
      </c>
      <c r="BK176" s="147">
        <f>ROUND(L176*K176,2)</f>
        <v>0</v>
      </c>
      <c r="BL176" s="12" t="s">
        <v>142</v>
      </c>
      <c r="BM176" s="12" t="s">
        <v>417</v>
      </c>
    </row>
    <row r="177" spans="2:51" s="171" customFormat="1" ht="14.4" customHeight="1">
      <c r="B177" s="166"/>
      <c r="C177" s="167"/>
      <c r="D177" s="167"/>
      <c r="E177" s="168" t="s">
        <v>5</v>
      </c>
      <c r="F177" s="426" t="s">
        <v>418</v>
      </c>
      <c r="G177" s="427"/>
      <c r="H177" s="427"/>
      <c r="I177" s="427"/>
      <c r="J177" s="167"/>
      <c r="K177" s="169" t="s">
        <v>5</v>
      </c>
      <c r="L177" s="184"/>
      <c r="M177" s="184"/>
      <c r="N177" s="167"/>
      <c r="O177" s="167"/>
      <c r="P177" s="167"/>
      <c r="Q177" s="167"/>
      <c r="R177" s="170"/>
      <c r="T177" s="172"/>
      <c r="U177" s="167"/>
      <c r="V177" s="167"/>
      <c r="W177" s="167"/>
      <c r="X177" s="167"/>
      <c r="Y177" s="167"/>
      <c r="Z177" s="167"/>
      <c r="AA177" s="173"/>
      <c r="AT177" s="174" t="s">
        <v>145</v>
      </c>
      <c r="AU177" s="174" t="s">
        <v>104</v>
      </c>
      <c r="AV177" s="171" t="s">
        <v>81</v>
      </c>
      <c r="AW177" s="171" t="s">
        <v>31</v>
      </c>
      <c r="AX177" s="171" t="s">
        <v>73</v>
      </c>
      <c r="AY177" s="174" t="s">
        <v>137</v>
      </c>
    </row>
    <row r="178" spans="2:51" s="153" customFormat="1" ht="14.4" customHeight="1">
      <c r="B178" s="148"/>
      <c r="C178" s="149"/>
      <c r="D178" s="149"/>
      <c r="E178" s="150" t="s">
        <v>5</v>
      </c>
      <c r="F178" s="424" t="s">
        <v>419</v>
      </c>
      <c r="G178" s="425"/>
      <c r="H178" s="425"/>
      <c r="I178" s="425"/>
      <c r="J178" s="149"/>
      <c r="K178" s="151">
        <v>9.298</v>
      </c>
      <c r="L178" s="182"/>
      <c r="M178" s="182"/>
      <c r="N178" s="149"/>
      <c r="O178" s="149"/>
      <c r="P178" s="149"/>
      <c r="Q178" s="149"/>
      <c r="R178" s="152"/>
      <c r="T178" s="154"/>
      <c r="U178" s="149"/>
      <c r="V178" s="149"/>
      <c r="W178" s="149"/>
      <c r="X178" s="149"/>
      <c r="Y178" s="149"/>
      <c r="Z178" s="149"/>
      <c r="AA178" s="155"/>
      <c r="AT178" s="156" t="s">
        <v>145</v>
      </c>
      <c r="AU178" s="156" t="s">
        <v>104</v>
      </c>
      <c r="AV178" s="153" t="s">
        <v>104</v>
      </c>
      <c r="AW178" s="153" t="s">
        <v>31</v>
      </c>
      <c r="AX178" s="153" t="s">
        <v>73</v>
      </c>
      <c r="AY178" s="156" t="s">
        <v>137</v>
      </c>
    </row>
    <row r="179" spans="2:51" s="162" customFormat="1" ht="14.4" customHeight="1">
      <c r="B179" s="157"/>
      <c r="C179" s="158"/>
      <c r="D179" s="158"/>
      <c r="E179" s="159" t="s">
        <v>5</v>
      </c>
      <c r="F179" s="419" t="s">
        <v>146</v>
      </c>
      <c r="G179" s="420"/>
      <c r="H179" s="420"/>
      <c r="I179" s="420"/>
      <c r="J179" s="158"/>
      <c r="K179" s="160">
        <v>9.298</v>
      </c>
      <c r="L179" s="183"/>
      <c r="M179" s="183"/>
      <c r="N179" s="158"/>
      <c r="O179" s="158"/>
      <c r="P179" s="158"/>
      <c r="Q179" s="158"/>
      <c r="R179" s="161"/>
      <c r="T179" s="163"/>
      <c r="U179" s="158"/>
      <c r="V179" s="158"/>
      <c r="W179" s="158"/>
      <c r="X179" s="158"/>
      <c r="Y179" s="158"/>
      <c r="Z179" s="158"/>
      <c r="AA179" s="164"/>
      <c r="AT179" s="165" t="s">
        <v>145</v>
      </c>
      <c r="AU179" s="165" t="s">
        <v>104</v>
      </c>
      <c r="AV179" s="162" t="s">
        <v>142</v>
      </c>
      <c r="AW179" s="162" t="s">
        <v>31</v>
      </c>
      <c r="AX179" s="162" t="s">
        <v>81</v>
      </c>
      <c r="AY179" s="165" t="s">
        <v>137</v>
      </c>
    </row>
    <row r="180" spans="2:65" s="29" customFormat="1" ht="22.5" customHeight="1">
      <c r="B180" s="26"/>
      <c r="C180" s="140" t="s">
        <v>220</v>
      </c>
      <c r="D180" s="140" t="s">
        <v>138</v>
      </c>
      <c r="E180" s="141" t="s">
        <v>420</v>
      </c>
      <c r="F180" s="406" t="s">
        <v>421</v>
      </c>
      <c r="G180" s="406"/>
      <c r="H180" s="406"/>
      <c r="I180" s="406"/>
      <c r="J180" s="142" t="s">
        <v>157</v>
      </c>
      <c r="K180" s="143">
        <v>9.298</v>
      </c>
      <c r="L180" s="407"/>
      <c r="M180" s="407"/>
      <c r="N180" s="408">
        <f>ROUND(L180*K180,2)</f>
        <v>0</v>
      </c>
      <c r="O180" s="408"/>
      <c r="P180" s="408"/>
      <c r="Q180" s="408"/>
      <c r="R180" s="28"/>
      <c r="T180" s="144" t="s">
        <v>5</v>
      </c>
      <c r="U180" s="35" t="s">
        <v>38</v>
      </c>
      <c r="V180" s="145">
        <v>0.055</v>
      </c>
      <c r="W180" s="145">
        <f>V180*K180</f>
        <v>0.51139</v>
      </c>
      <c r="X180" s="145">
        <v>0</v>
      </c>
      <c r="Y180" s="145">
        <f>X180*K180</f>
        <v>0</v>
      </c>
      <c r="Z180" s="145">
        <v>0</v>
      </c>
      <c r="AA180" s="146">
        <f>Z180*K180</f>
        <v>0</v>
      </c>
      <c r="AR180" s="12" t="s">
        <v>142</v>
      </c>
      <c r="AT180" s="12" t="s">
        <v>138</v>
      </c>
      <c r="AU180" s="12" t="s">
        <v>104</v>
      </c>
      <c r="AY180" s="12" t="s">
        <v>137</v>
      </c>
      <c r="BE180" s="147">
        <f>IF(U180="základní",N180,0)</f>
        <v>0</v>
      </c>
      <c r="BF180" s="147">
        <f>IF(U180="snížená",N180,0)</f>
        <v>0</v>
      </c>
      <c r="BG180" s="147">
        <f>IF(U180="zákl. přenesená",N180,0)</f>
        <v>0</v>
      </c>
      <c r="BH180" s="147">
        <f>IF(U180="sníž. přenesená",N180,0)</f>
        <v>0</v>
      </c>
      <c r="BI180" s="147">
        <f>IF(U180="nulová",N180,0)</f>
        <v>0</v>
      </c>
      <c r="BJ180" s="12" t="s">
        <v>81</v>
      </c>
      <c r="BK180" s="147">
        <f>ROUND(L180*K180,2)</f>
        <v>0</v>
      </c>
      <c r="BL180" s="12" t="s">
        <v>142</v>
      </c>
      <c r="BM180" s="12" t="s">
        <v>422</v>
      </c>
    </row>
    <row r="181" spans="2:65" s="29" customFormat="1" ht="31.5" customHeight="1">
      <c r="B181" s="26"/>
      <c r="C181" s="140" t="s">
        <v>225</v>
      </c>
      <c r="D181" s="140" t="s">
        <v>138</v>
      </c>
      <c r="E181" s="141" t="s">
        <v>423</v>
      </c>
      <c r="F181" s="406" t="s">
        <v>424</v>
      </c>
      <c r="G181" s="406"/>
      <c r="H181" s="406"/>
      <c r="I181" s="406"/>
      <c r="J181" s="142" t="s">
        <v>157</v>
      </c>
      <c r="K181" s="143">
        <v>9.298</v>
      </c>
      <c r="L181" s="407"/>
      <c r="M181" s="407"/>
      <c r="N181" s="408">
        <f>ROUND(L181*K181,2)</f>
        <v>0</v>
      </c>
      <c r="O181" s="408"/>
      <c r="P181" s="408"/>
      <c r="Q181" s="408"/>
      <c r="R181" s="28"/>
      <c r="T181" s="144" t="s">
        <v>5</v>
      </c>
      <c r="U181" s="35" t="s">
        <v>38</v>
      </c>
      <c r="V181" s="145">
        <v>0.027</v>
      </c>
      <c r="W181" s="145">
        <f>V181*K181</f>
        <v>0.251046</v>
      </c>
      <c r="X181" s="145">
        <v>0.00013</v>
      </c>
      <c r="Y181" s="145">
        <f>X181*K181</f>
        <v>0.0012087399999999998</v>
      </c>
      <c r="Z181" s="145">
        <v>0</v>
      </c>
      <c r="AA181" s="146">
        <f>Z181*K181</f>
        <v>0</v>
      </c>
      <c r="AR181" s="12" t="s">
        <v>142</v>
      </c>
      <c r="AT181" s="12" t="s">
        <v>138</v>
      </c>
      <c r="AU181" s="12" t="s">
        <v>104</v>
      </c>
      <c r="AY181" s="12" t="s">
        <v>137</v>
      </c>
      <c r="BE181" s="147">
        <f>IF(U181="základní",N181,0)</f>
        <v>0</v>
      </c>
      <c r="BF181" s="147">
        <f>IF(U181="snížená",N181,0)</f>
        <v>0</v>
      </c>
      <c r="BG181" s="147">
        <f>IF(U181="zákl. přenesená",N181,0)</f>
        <v>0</v>
      </c>
      <c r="BH181" s="147">
        <f>IF(U181="sníž. přenesená",N181,0)</f>
        <v>0</v>
      </c>
      <c r="BI181" s="147">
        <f>IF(U181="nulová",N181,0)</f>
        <v>0</v>
      </c>
      <c r="BJ181" s="12" t="s">
        <v>81</v>
      </c>
      <c r="BK181" s="147">
        <f>ROUND(L181*K181,2)</f>
        <v>0</v>
      </c>
      <c r="BL181" s="12" t="s">
        <v>142</v>
      </c>
      <c r="BM181" s="12" t="s">
        <v>425</v>
      </c>
    </row>
    <row r="182" spans="2:63" s="132" customFormat="1" ht="29.85" customHeight="1">
      <c r="B182" s="128"/>
      <c r="C182" s="129"/>
      <c r="D182" s="139" t="s">
        <v>121</v>
      </c>
      <c r="E182" s="139"/>
      <c r="F182" s="139"/>
      <c r="G182" s="139"/>
      <c r="H182" s="139"/>
      <c r="I182" s="139"/>
      <c r="J182" s="139"/>
      <c r="K182" s="139"/>
      <c r="L182" s="185"/>
      <c r="M182" s="185"/>
      <c r="N182" s="415">
        <f>BK182</f>
        <v>0</v>
      </c>
      <c r="O182" s="416"/>
      <c r="P182" s="416"/>
      <c r="Q182" s="416"/>
      <c r="R182" s="131"/>
      <c r="T182" s="133"/>
      <c r="U182" s="129"/>
      <c r="V182" s="129"/>
      <c r="W182" s="134">
        <f>W183</f>
        <v>20.8088</v>
      </c>
      <c r="X182" s="129"/>
      <c r="Y182" s="134">
        <f>Y183</f>
        <v>0</v>
      </c>
      <c r="Z182" s="129"/>
      <c r="AA182" s="135">
        <f>AA183</f>
        <v>0</v>
      </c>
      <c r="AR182" s="136" t="s">
        <v>81</v>
      </c>
      <c r="AT182" s="137" t="s">
        <v>72</v>
      </c>
      <c r="AU182" s="137" t="s">
        <v>81</v>
      </c>
      <c r="AY182" s="136" t="s">
        <v>137</v>
      </c>
      <c r="BK182" s="138">
        <f>BK183</f>
        <v>0</v>
      </c>
    </row>
    <row r="183" spans="2:65" s="29" customFormat="1" ht="31.5" customHeight="1">
      <c r="B183" s="26"/>
      <c r="C183" s="140" t="s">
        <v>230</v>
      </c>
      <c r="D183" s="140" t="s">
        <v>138</v>
      </c>
      <c r="E183" s="141" t="s">
        <v>426</v>
      </c>
      <c r="F183" s="406" t="s">
        <v>427</v>
      </c>
      <c r="G183" s="406"/>
      <c r="H183" s="406"/>
      <c r="I183" s="406"/>
      <c r="J183" s="142" t="s">
        <v>223</v>
      </c>
      <c r="K183" s="143">
        <v>14.06</v>
      </c>
      <c r="L183" s="407"/>
      <c r="M183" s="407"/>
      <c r="N183" s="408">
        <f>ROUND(L183*K183,2)</f>
        <v>0</v>
      </c>
      <c r="O183" s="408"/>
      <c r="P183" s="408"/>
      <c r="Q183" s="408"/>
      <c r="R183" s="28"/>
      <c r="T183" s="144" t="s">
        <v>5</v>
      </c>
      <c r="U183" s="35" t="s">
        <v>38</v>
      </c>
      <c r="V183" s="145">
        <v>1.48</v>
      </c>
      <c r="W183" s="145">
        <f>V183*K183</f>
        <v>20.8088</v>
      </c>
      <c r="X183" s="145">
        <v>0</v>
      </c>
      <c r="Y183" s="145">
        <f>X183*K183</f>
        <v>0</v>
      </c>
      <c r="Z183" s="145">
        <v>0</v>
      </c>
      <c r="AA183" s="146">
        <f>Z183*K183</f>
        <v>0</v>
      </c>
      <c r="AR183" s="12" t="s">
        <v>142</v>
      </c>
      <c r="AT183" s="12" t="s">
        <v>138</v>
      </c>
      <c r="AU183" s="12" t="s">
        <v>104</v>
      </c>
      <c r="AY183" s="12" t="s">
        <v>137</v>
      </c>
      <c r="BE183" s="147">
        <f>IF(U183="základní",N183,0)</f>
        <v>0</v>
      </c>
      <c r="BF183" s="147">
        <f>IF(U183="snížená",N183,0)</f>
        <v>0</v>
      </c>
      <c r="BG183" s="147">
        <f>IF(U183="zákl. přenesená",N183,0)</f>
        <v>0</v>
      </c>
      <c r="BH183" s="147">
        <f>IF(U183="sníž. přenesená",N183,0)</f>
        <v>0</v>
      </c>
      <c r="BI183" s="147">
        <f>IF(U183="nulová",N183,0)</f>
        <v>0</v>
      </c>
      <c r="BJ183" s="12" t="s">
        <v>81</v>
      </c>
      <c r="BK183" s="147">
        <f>ROUND(L183*K183,2)</f>
        <v>0</v>
      </c>
      <c r="BL183" s="12" t="s">
        <v>142</v>
      </c>
      <c r="BM183" s="12" t="s">
        <v>428</v>
      </c>
    </row>
    <row r="184" spans="2:63" s="132" customFormat="1" ht="37.35" customHeight="1">
      <c r="B184" s="128"/>
      <c r="C184" s="129"/>
      <c r="D184" s="130" t="s">
        <v>353</v>
      </c>
      <c r="E184" s="130"/>
      <c r="F184" s="130"/>
      <c r="G184" s="130"/>
      <c r="H184" s="130"/>
      <c r="I184" s="130"/>
      <c r="J184" s="130"/>
      <c r="K184" s="130"/>
      <c r="L184" s="332"/>
      <c r="M184" s="332"/>
      <c r="N184" s="468">
        <f>BK184</f>
        <v>0</v>
      </c>
      <c r="O184" s="469"/>
      <c r="P184" s="469"/>
      <c r="Q184" s="469"/>
      <c r="R184" s="131"/>
      <c r="T184" s="133"/>
      <c r="U184" s="129"/>
      <c r="V184" s="129"/>
      <c r="W184" s="134">
        <f>SUM(W185:W188)</f>
        <v>16</v>
      </c>
      <c r="X184" s="129"/>
      <c r="Y184" s="134">
        <f>SUM(Y185:Y188)</f>
        <v>0</v>
      </c>
      <c r="Z184" s="129"/>
      <c r="AA184" s="135">
        <f>SUM(AA185:AA188)</f>
        <v>0</v>
      </c>
      <c r="AR184" s="136" t="s">
        <v>142</v>
      </c>
      <c r="AT184" s="137" t="s">
        <v>72</v>
      </c>
      <c r="AU184" s="137" t="s">
        <v>73</v>
      </c>
      <c r="AY184" s="136" t="s">
        <v>137</v>
      </c>
      <c r="BK184" s="138">
        <f>SUM(BK185:BK188)</f>
        <v>0</v>
      </c>
    </row>
    <row r="185" spans="2:65" s="29" customFormat="1" ht="22.5" customHeight="1">
      <c r="B185" s="26"/>
      <c r="C185" s="140" t="s">
        <v>429</v>
      </c>
      <c r="D185" s="140" t="s">
        <v>138</v>
      </c>
      <c r="E185" s="141" t="s">
        <v>430</v>
      </c>
      <c r="F185" s="406" t="s">
        <v>431</v>
      </c>
      <c r="G185" s="406"/>
      <c r="H185" s="406"/>
      <c r="I185" s="406"/>
      <c r="J185" s="142" t="s">
        <v>432</v>
      </c>
      <c r="K185" s="143">
        <v>16</v>
      </c>
      <c r="L185" s="407"/>
      <c r="M185" s="407"/>
      <c r="N185" s="408">
        <f>ROUND(L185*K185,2)</f>
        <v>0</v>
      </c>
      <c r="O185" s="408"/>
      <c r="P185" s="408"/>
      <c r="Q185" s="408"/>
      <c r="R185" s="28"/>
      <c r="T185" s="144" t="s">
        <v>5</v>
      </c>
      <c r="U185" s="35" t="s">
        <v>38</v>
      </c>
      <c r="V185" s="145">
        <v>1</v>
      </c>
      <c r="W185" s="145">
        <f>V185*K185</f>
        <v>16</v>
      </c>
      <c r="X185" s="145">
        <v>0</v>
      </c>
      <c r="Y185" s="145">
        <f>X185*K185</f>
        <v>0</v>
      </c>
      <c r="Z185" s="145">
        <v>0</v>
      </c>
      <c r="AA185" s="146">
        <f>Z185*K185</f>
        <v>0</v>
      </c>
      <c r="AR185" s="12" t="s">
        <v>433</v>
      </c>
      <c r="AT185" s="12" t="s">
        <v>138</v>
      </c>
      <c r="AU185" s="12" t="s">
        <v>81</v>
      </c>
      <c r="AY185" s="12" t="s">
        <v>137</v>
      </c>
      <c r="BE185" s="147">
        <f>IF(U185="základní",N185,0)</f>
        <v>0</v>
      </c>
      <c r="BF185" s="147">
        <f>IF(U185="snížená",N185,0)</f>
        <v>0</v>
      </c>
      <c r="BG185" s="147">
        <f>IF(U185="zákl. přenesená",N185,0)</f>
        <v>0</v>
      </c>
      <c r="BH185" s="147">
        <f>IF(U185="sníž. přenesená",N185,0)</f>
        <v>0</v>
      </c>
      <c r="BI185" s="147">
        <f>IF(U185="nulová",N185,0)</f>
        <v>0</v>
      </c>
      <c r="BJ185" s="12" t="s">
        <v>81</v>
      </c>
      <c r="BK185" s="147">
        <f>ROUND(L185*K185,2)</f>
        <v>0</v>
      </c>
      <c r="BL185" s="12" t="s">
        <v>433</v>
      </c>
      <c r="BM185" s="12" t="s">
        <v>434</v>
      </c>
    </row>
    <row r="186" spans="2:51" s="171" customFormat="1" ht="25.2" customHeight="1">
      <c r="B186" s="166"/>
      <c r="C186" s="167"/>
      <c r="D186" s="167"/>
      <c r="E186" s="168" t="s">
        <v>5</v>
      </c>
      <c r="F186" s="426" t="s">
        <v>435</v>
      </c>
      <c r="G186" s="427"/>
      <c r="H186" s="427"/>
      <c r="I186" s="427"/>
      <c r="J186" s="167"/>
      <c r="K186" s="169" t="s">
        <v>5</v>
      </c>
      <c r="L186" s="167"/>
      <c r="M186" s="167"/>
      <c r="N186" s="167"/>
      <c r="O186" s="167"/>
      <c r="P186" s="167"/>
      <c r="Q186" s="167"/>
      <c r="R186" s="170"/>
      <c r="T186" s="172"/>
      <c r="U186" s="167"/>
      <c r="V186" s="167"/>
      <c r="W186" s="167"/>
      <c r="X186" s="167"/>
      <c r="Y186" s="167"/>
      <c r="Z186" s="167"/>
      <c r="AA186" s="173"/>
      <c r="AT186" s="174" t="s">
        <v>145</v>
      </c>
      <c r="AU186" s="174" t="s">
        <v>81</v>
      </c>
      <c r="AV186" s="171" t="s">
        <v>81</v>
      </c>
      <c r="AW186" s="171" t="s">
        <v>31</v>
      </c>
      <c r="AX186" s="171" t="s">
        <v>73</v>
      </c>
      <c r="AY186" s="174" t="s">
        <v>137</v>
      </c>
    </row>
    <row r="187" spans="2:51" s="153" customFormat="1" ht="14.4" customHeight="1">
      <c r="B187" s="148"/>
      <c r="C187" s="149"/>
      <c r="D187" s="149"/>
      <c r="E187" s="150" t="s">
        <v>5</v>
      </c>
      <c r="F187" s="424" t="s">
        <v>436</v>
      </c>
      <c r="G187" s="425"/>
      <c r="H187" s="425"/>
      <c r="I187" s="425"/>
      <c r="J187" s="149"/>
      <c r="K187" s="151">
        <v>16</v>
      </c>
      <c r="L187" s="149"/>
      <c r="M187" s="149"/>
      <c r="N187" s="149"/>
      <c r="O187" s="149"/>
      <c r="P187" s="149"/>
      <c r="Q187" s="149"/>
      <c r="R187" s="152"/>
      <c r="T187" s="154"/>
      <c r="U187" s="149"/>
      <c r="V187" s="149"/>
      <c r="W187" s="149"/>
      <c r="X187" s="149"/>
      <c r="Y187" s="149"/>
      <c r="Z187" s="149"/>
      <c r="AA187" s="155"/>
      <c r="AT187" s="156" t="s">
        <v>145</v>
      </c>
      <c r="AU187" s="156" t="s">
        <v>81</v>
      </c>
      <c r="AV187" s="153" t="s">
        <v>104</v>
      </c>
      <c r="AW187" s="153" t="s">
        <v>31</v>
      </c>
      <c r="AX187" s="153" t="s">
        <v>73</v>
      </c>
      <c r="AY187" s="156" t="s">
        <v>137</v>
      </c>
    </row>
    <row r="188" spans="2:51" s="162" customFormat="1" ht="14.4" customHeight="1">
      <c r="B188" s="157"/>
      <c r="C188" s="158"/>
      <c r="D188" s="158"/>
      <c r="E188" s="159" t="s">
        <v>5</v>
      </c>
      <c r="F188" s="419" t="s">
        <v>146</v>
      </c>
      <c r="G188" s="420"/>
      <c r="H188" s="420"/>
      <c r="I188" s="420"/>
      <c r="J188" s="158"/>
      <c r="K188" s="160">
        <v>16</v>
      </c>
      <c r="L188" s="158"/>
      <c r="M188" s="158"/>
      <c r="N188" s="158"/>
      <c r="O188" s="158"/>
      <c r="P188" s="158"/>
      <c r="Q188" s="158"/>
      <c r="R188" s="161"/>
      <c r="T188" s="270"/>
      <c r="U188" s="271"/>
      <c r="V188" s="271"/>
      <c r="W188" s="271"/>
      <c r="X188" s="271"/>
      <c r="Y188" s="271"/>
      <c r="Z188" s="271"/>
      <c r="AA188" s="272"/>
      <c r="AT188" s="165" t="s">
        <v>145</v>
      </c>
      <c r="AU188" s="165" t="s">
        <v>81</v>
      </c>
      <c r="AV188" s="162" t="s">
        <v>142</v>
      </c>
      <c r="AW188" s="162" t="s">
        <v>31</v>
      </c>
      <c r="AX188" s="162" t="s">
        <v>81</v>
      </c>
      <c r="AY188" s="165" t="s">
        <v>137</v>
      </c>
    </row>
    <row r="189" spans="2:18" s="29" customFormat="1" ht="6.9" customHeight="1">
      <c r="B189" s="51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3"/>
    </row>
  </sheetData>
  <sheetProtection algorithmName="SHA-512" hashValue="uo21JH9gMLM3PMnVafMrWBAfPg4mo031rJO20qkVqxP/G9bqv0d06Bol+p1NncIh+WsMuIXcllB7rbfs4Yh1KA==" saltValue="Uxo8Y2kReuazemMkagLpjA==" spinCount="100000" sheet="1" objects="1" scenarios="1"/>
  <mergeCells count="180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8:I118"/>
    <mergeCell ref="L118:M118"/>
    <mergeCell ref="N118:Q118"/>
    <mergeCell ref="F119:I119"/>
    <mergeCell ref="F120:I120"/>
    <mergeCell ref="F121:I121"/>
    <mergeCell ref="F122:I122"/>
    <mergeCell ref="L122:M122"/>
    <mergeCell ref="N122:Q122"/>
    <mergeCell ref="F123:I123"/>
    <mergeCell ref="L123:M123"/>
    <mergeCell ref="N123:Q123"/>
    <mergeCell ref="F124:I124"/>
    <mergeCell ref="F125:I125"/>
    <mergeCell ref="F126:I126"/>
    <mergeCell ref="F127:I127"/>
    <mergeCell ref="L127:M127"/>
    <mergeCell ref="N127:Q127"/>
    <mergeCell ref="F128:I128"/>
    <mergeCell ref="L128:M128"/>
    <mergeCell ref="N128:Q128"/>
    <mergeCell ref="F129:I129"/>
    <mergeCell ref="F130:I130"/>
    <mergeCell ref="F131:I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F136:I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F142:I142"/>
    <mergeCell ref="F143:I143"/>
    <mergeCell ref="F144:I144"/>
    <mergeCell ref="L144:M144"/>
    <mergeCell ref="N144:Q144"/>
    <mergeCell ref="F145:I145"/>
    <mergeCell ref="F146:I146"/>
    <mergeCell ref="F147:I147"/>
    <mergeCell ref="F148:I148"/>
    <mergeCell ref="L148:M148"/>
    <mergeCell ref="N148:Q148"/>
    <mergeCell ref="F149:I149"/>
    <mergeCell ref="F150:I150"/>
    <mergeCell ref="F151:I151"/>
    <mergeCell ref="F152:I152"/>
    <mergeCell ref="L152:M152"/>
    <mergeCell ref="N152:Q152"/>
    <mergeCell ref="F153:I153"/>
    <mergeCell ref="L153:M153"/>
    <mergeCell ref="N153:Q153"/>
    <mergeCell ref="F154:I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F162:I162"/>
    <mergeCell ref="L162:M162"/>
    <mergeCell ref="N162:Q162"/>
    <mergeCell ref="F163:I163"/>
    <mergeCell ref="F164:I164"/>
    <mergeCell ref="F165:I165"/>
    <mergeCell ref="F166:I166"/>
    <mergeCell ref="L166:M166"/>
    <mergeCell ref="N166:Q166"/>
    <mergeCell ref="N176:Q176"/>
    <mergeCell ref="F177:I177"/>
    <mergeCell ref="F178:I178"/>
    <mergeCell ref="F179:I179"/>
    <mergeCell ref="F180:I180"/>
    <mergeCell ref="L180:M180"/>
    <mergeCell ref="N180:Q180"/>
    <mergeCell ref="F167:I167"/>
    <mergeCell ref="F168:I168"/>
    <mergeCell ref="F169:I169"/>
    <mergeCell ref="F170:I170"/>
    <mergeCell ref="L170:M170"/>
    <mergeCell ref="N170:Q170"/>
    <mergeCell ref="F171:I171"/>
    <mergeCell ref="F172:I172"/>
    <mergeCell ref="F173:I173"/>
    <mergeCell ref="H1:K1"/>
    <mergeCell ref="S2:AC2"/>
    <mergeCell ref="F186:I186"/>
    <mergeCell ref="F187:I187"/>
    <mergeCell ref="F188:I188"/>
    <mergeCell ref="N115:Q115"/>
    <mergeCell ref="N116:Q116"/>
    <mergeCell ref="N117:Q117"/>
    <mergeCell ref="N161:Q161"/>
    <mergeCell ref="N175:Q175"/>
    <mergeCell ref="N182:Q182"/>
    <mergeCell ref="N184:Q184"/>
    <mergeCell ref="F181:I181"/>
    <mergeCell ref="L181:M181"/>
    <mergeCell ref="N181:Q181"/>
    <mergeCell ref="F183:I183"/>
    <mergeCell ref="L183:M183"/>
    <mergeCell ref="N183:Q183"/>
    <mergeCell ref="F185:I185"/>
    <mergeCell ref="L185:M185"/>
    <mergeCell ref="N185:Q185"/>
    <mergeCell ref="F174:I174"/>
    <mergeCell ref="F176:I176"/>
    <mergeCell ref="L176:M176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4"/>
  <sheetViews>
    <sheetView showGridLines="0" workbookViewId="0" topLeftCell="A1">
      <pane ySplit="1" topLeftCell="A110" activePane="bottomLeft" state="frozen"/>
      <selection pane="bottomLeft" activeCell="L121" sqref="L121:M121"/>
    </sheetView>
  </sheetViews>
  <sheetFormatPr defaultColWidth="9.33203125" defaultRowHeight="13.5"/>
  <cols>
    <col min="1" max="1" width="8.33203125" style="10" customWidth="1"/>
    <col min="2" max="2" width="1.66796875" style="10" customWidth="1"/>
    <col min="3" max="3" width="4.16015625" style="10" customWidth="1"/>
    <col min="4" max="4" width="4.33203125" style="10" customWidth="1"/>
    <col min="5" max="5" width="17.16015625" style="10" customWidth="1"/>
    <col min="6" max="7" width="11.16015625" style="10" customWidth="1"/>
    <col min="8" max="8" width="12.5" style="10" customWidth="1"/>
    <col min="9" max="9" width="7" style="10" customWidth="1"/>
    <col min="10" max="10" width="5.16015625" style="10" customWidth="1"/>
    <col min="11" max="11" width="11.5" style="10" customWidth="1"/>
    <col min="12" max="12" width="12" style="10" customWidth="1"/>
    <col min="13" max="14" width="6" style="10" customWidth="1"/>
    <col min="15" max="15" width="2" style="10" customWidth="1"/>
    <col min="16" max="16" width="12.5" style="10" customWidth="1"/>
    <col min="17" max="17" width="4.16015625" style="10" customWidth="1"/>
    <col min="18" max="18" width="1.66796875" style="10" customWidth="1"/>
    <col min="19" max="19" width="8.16015625" style="10" customWidth="1"/>
    <col min="20" max="20" width="29.66015625" style="10" hidden="1" customWidth="1"/>
    <col min="21" max="21" width="16.33203125" style="10" hidden="1" customWidth="1"/>
    <col min="22" max="22" width="12.33203125" style="10" hidden="1" customWidth="1"/>
    <col min="23" max="23" width="16.33203125" style="10" hidden="1" customWidth="1"/>
    <col min="24" max="24" width="12.16015625" style="10" hidden="1" customWidth="1"/>
    <col min="25" max="25" width="15" style="10" hidden="1" customWidth="1"/>
    <col min="26" max="26" width="11" style="10" hidden="1" customWidth="1"/>
    <col min="27" max="27" width="15" style="10" hidden="1" customWidth="1"/>
    <col min="28" max="28" width="16.33203125" style="10" hidden="1" customWidth="1"/>
    <col min="29" max="29" width="11" style="10" customWidth="1"/>
    <col min="30" max="30" width="15" style="10" customWidth="1"/>
    <col min="31" max="31" width="16.33203125" style="10" customWidth="1"/>
    <col min="32" max="43" width="9.16015625" style="10" customWidth="1"/>
    <col min="44" max="65" width="9.33203125" style="10" hidden="1" customWidth="1"/>
    <col min="66" max="16384" width="9.16015625" style="10" customWidth="1"/>
  </cols>
  <sheetData>
    <row r="1" spans="1:66" ht="21.75" customHeight="1">
      <c r="A1" s="5"/>
      <c r="B1" s="2"/>
      <c r="C1" s="2"/>
      <c r="D1" s="3" t="s">
        <v>1</v>
      </c>
      <c r="E1" s="2"/>
      <c r="F1" s="4" t="s">
        <v>99</v>
      </c>
      <c r="G1" s="4"/>
      <c r="H1" s="405" t="s">
        <v>100</v>
      </c>
      <c r="I1" s="405"/>
      <c r="J1" s="405"/>
      <c r="K1" s="405"/>
      <c r="L1" s="4" t="s">
        <v>101</v>
      </c>
      <c r="M1" s="2"/>
      <c r="N1" s="2"/>
      <c r="O1" s="3" t="s">
        <v>102</v>
      </c>
      <c r="P1" s="2"/>
      <c r="Q1" s="2"/>
      <c r="R1" s="2"/>
      <c r="S1" s="4" t="s">
        <v>103</v>
      </c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3:46" ht="36.9" customHeight="1">
      <c r="C2" s="400" t="s">
        <v>7</v>
      </c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S2" s="370" t="s">
        <v>8</v>
      </c>
      <c r="T2" s="371"/>
      <c r="U2" s="371"/>
      <c r="V2" s="371"/>
      <c r="W2" s="371"/>
      <c r="X2" s="371"/>
      <c r="Y2" s="371"/>
      <c r="Z2" s="371"/>
      <c r="AA2" s="371"/>
      <c r="AB2" s="371"/>
      <c r="AC2" s="371"/>
      <c r="AT2" s="12" t="s">
        <v>91</v>
      </c>
    </row>
    <row r="3" spans="2:46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AT3" s="12" t="s">
        <v>104</v>
      </c>
    </row>
    <row r="4" spans="2:46" ht="36.9" customHeight="1">
      <c r="B4" s="16"/>
      <c r="C4" s="393" t="s">
        <v>105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17"/>
      <c r="T4" s="18" t="s">
        <v>13</v>
      </c>
      <c r="AT4" s="12" t="s">
        <v>6</v>
      </c>
    </row>
    <row r="5" spans="2:18" ht="6.9" customHeight="1">
      <c r="B5" s="1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7"/>
    </row>
    <row r="6" spans="2:18" ht="25.35" customHeight="1">
      <c r="B6" s="16"/>
      <c r="C6" s="19"/>
      <c r="D6" s="22" t="s">
        <v>17</v>
      </c>
      <c r="E6" s="19"/>
      <c r="F6" s="429" t="str">
        <f>'Rekapitulace stavby'!K6</f>
        <v>Revitalizace terapeutické zahrady DD ONŠOV - ETAPA I</v>
      </c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19"/>
      <c r="R6" s="17"/>
    </row>
    <row r="7" spans="2:18" s="29" customFormat="1" ht="32.85" customHeight="1">
      <c r="B7" s="26"/>
      <c r="C7" s="27"/>
      <c r="D7" s="21" t="s">
        <v>106</v>
      </c>
      <c r="E7" s="27"/>
      <c r="F7" s="403" t="s">
        <v>437</v>
      </c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27"/>
      <c r="R7" s="28"/>
    </row>
    <row r="8" spans="2:18" s="29" customFormat="1" ht="14.4" customHeight="1">
      <c r="B8" s="26"/>
      <c r="C8" s="27"/>
      <c r="D8" s="22" t="s">
        <v>19</v>
      </c>
      <c r="E8" s="27"/>
      <c r="F8" s="23" t="s">
        <v>5</v>
      </c>
      <c r="G8" s="27"/>
      <c r="H8" s="27"/>
      <c r="I8" s="27"/>
      <c r="J8" s="27"/>
      <c r="K8" s="27"/>
      <c r="L8" s="27"/>
      <c r="M8" s="22" t="s">
        <v>20</v>
      </c>
      <c r="N8" s="27"/>
      <c r="O8" s="23" t="s">
        <v>5</v>
      </c>
      <c r="P8" s="27"/>
      <c r="Q8" s="27"/>
      <c r="R8" s="28"/>
    </row>
    <row r="9" spans="2:18" s="29" customFormat="1" ht="14.4" customHeight="1">
      <c r="B9" s="26"/>
      <c r="C9" s="27"/>
      <c r="D9" s="22" t="s">
        <v>21</v>
      </c>
      <c r="E9" s="27"/>
      <c r="F9" s="23" t="s">
        <v>22</v>
      </c>
      <c r="G9" s="27"/>
      <c r="H9" s="27"/>
      <c r="I9" s="27"/>
      <c r="J9" s="27"/>
      <c r="K9" s="27"/>
      <c r="L9" s="27"/>
      <c r="M9" s="22" t="s">
        <v>23</v>
      </c>
      <c r="N9" s="27"/>
      <c r="O9" s="431">
        <f>'Rekapitulace stavby'!AN8</f>
        <v>43179</v>
      </c>
      <c r="P9" s="431"/>
      <c r="Q9" s="27"/>
      <c r="R9" s="28"/>
    </row>
    <row r="10" spans="2:18" s="29" customFormat="1" ht="10.95" customHeight="1"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</row>
    <row r="11" spans="2:18" s="29" customFormat="1" ht="14.4" customHeight="1">
      <c r="B11" s="26"/>
      <c r="C11" s="27"/>
      <c r="D11" s="22" t="s">
        <v>24</v>
      </c>
      <c r="E11" s="27"/>
      <c r="F11" s="27"/>
      <c r="G11" s="27"/>
      <c r="H11" s="27"/>
      <c r="I11" s="27"/>
      <c r="J11" s="27"/>
      <c r="K11" s="27"/>
      <c r="L11" s="27"/>
      <c r="M11" s="22" t="s">
        <v>25</v>
      </c>
      <c r="N11" s="27"/>
      <c r="O11" s="402" t="s">
        <v>5</v>
      </c>
      <c r="P11" s="402"/>
      <c r="Q11" s="27"/>
      <c r="R11" s="28"/>
    </row>
    <row r="12" spans="2:18" s="29" customFormat="1" ht="18" customHeight="1">
      <c r="B12" s="26"/>
      <c r="C12" s="27"/>
      <c r="D12" s="27"/>
      <c r="E12" s="23" t="s">
        <v>26</v>
      </c>
      <c r="F12" s="27"/>
      <c r="G12" s="27"/>
      <c r="H12" s="27"/>
      <c r="I12" s="27"/>
      <c r="J12" s="27"/>
      <c r="K12" s="27"/>
      <c r="L12" s="27"/>
      <c r="M12" s="22" t="s">
        <v>27</v>
      </c>
      <c r="N12" s="27"/>
      <c r="O12" s="402" t="s">
        <v>5</v>
      </c>
      <c r="P12" s="402"/>
      <c r="Q12" s="27"/>
      <c r="R12" s="28"/>
    </row>
    <row r="13" spans="2:18" s="29" customFormat="1" ht="6.9" customHeight="1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8"/>
    </row>
    <row r="14" spans="2:18" s="29" customFormat="1" ht="14.4" customHeight="1">
      <c r="B14" s="26"/>
      <c r="C14" s="27"/>
      <c r="D14" s="22" t="s">
        <v>28</v>
      </c>
      <c r="E14" s="27"/>
      <c r="F14" s="27"/>
      <c r="G14" s="27"/>
      <c r="H14" s="27"/>
      <c r="I14" s="27"/>
      <c r="J14" s="27"/>
      <c r="K14" s="27"/>
      <c r="L14" s="27"/>
      <c r="M14" s="22" t="s">
        <v>25</v>
      </c>
      <c r="N14" s="27"/>
      <c r="O14" s="402" t="str">
        <f>IF('Rekapitulace stavby'!AN13="","",'Rekapitulace stavby'!AN13)</f>
        <v/>
      </c>
      <c r="P14" s="402"/>
      <c r="Q14" s="27"/>
      <c r="R14" s="28"/>
    </row>
    <row r="15" spans="2:18" s="29" customFormat="1" ht="18" customHeight="1">
      <c r="B15" s="26"/>
      <c r="C15" s="27"/>
      <c r="D15" s="27"/>
      <c r="E15" s="23" t="str">
        <f>IF('Rekapitulace stavby'!E14="","",'Rekapitulace stavby'!E14)</f>
        <v xml:space="preserve"> </v>
      </c>
      <c r="F15" s="27"/>
      <c r="G15" s="27"/>
      <c r="H15" s="27"/>
      <c r="I15" s="27"/>
      <c r="J15" s="27"/>
      <c r="K15" s="27"/>
      <c r="L15" s="27"/>
      <c r="M15" s="22" t="s">
        <v>27</v>
      </c>
      <c r="N15" s="27"/>
      <c r="O15" s="402" t="str">
        <f>IF('Rekapitulace stavby'!AN14="","",'Rekapitulace stavby'!AN14)</f>
        <v/>
      </c>
      <c r="P15" s="402"/>
      <c r="Q15" s="27"/>
      <c r="R15" s="28"/>
    </row>
    <row r="16" spans="2:18" s="29" customFormat="1" ht="6.9" customHeight="1"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</row>
    <row r="17" spans="2:18" s="29" customFormat="1" ht="14.4" customHeight="1">
      <c r="B17" s="26"/>
      <c r="C17" s="27"/>
      <c r="D17" s="22" t="s">
        <v>30</v>
      </c>
      <c r="E17" s="27"/>
      <c r="F17" s="27"/>
      <c r="G17" s="27"/>
      <c r="H17" s="27"/>
      <c r="I17" s="27"/>
      <c r="J17" s="27"/>
      <c r="K17" s="27"/>
      <c r="L17" s="27"/>
      <c r="M17" s="22" t="s">
        <v>25</v>
      </c>
      <c r="N17" s="27"/>
      <c r="O17" s="402" t="str">
        <f>IF('Rekapitulace stavby'!AN16="","",'Rekapitulace stavby'!AN16)</f>
        <v/>
      </c>
      <c r="P17" s="402"/>
      <c r="Q17" s="27"/>
      <c r="R17" s="28"/>
    </row>
    <row r="18" spans="2:18" s="29" customFormat="1" ht="18" customHeight="1">
      <c r="B18" s="26"/>
      <c r="C18" s="27"/>
      <c r="D18" s="27"/>
      <c r="E18" s="23" t="str">
        <f>IF('Rekapitulace stavby'!E17="","",'Rekapitulace stavby'!E17)</f>
        <v xml:space="preserve"> </v>
      </c>
      <c r="F18" s="27"/>
      <c r="G18" s="27"/>
      <c r="H18" s="27"/>
      <c r="I18" s="27"/>
      <c r="J18" s="27"/>
      <c r="K18" s="27"/>
      <c r="L18" s="27"/>
      <c r="M18" s="22" t="s">
        <v>27</v>
      </c>
      <c r="N18" s="27"/>
      <c r="O18" s="402" t="str">
        <f>IF('Rekapitulace stavby'!AN17="","",'Rekapitulace stavby'!AN17)</f>
        <v/>
      </c>
      <c r="P18" s="402"/>
      <c r="Q18" s="27"/>
      <c r="R18" s="28"/>
    </row>
    <row r="19" spans="2:18" s="29" customFormat="1" ht="6.9" customHeight="1"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</row>
    <row r="20" spans="2:18" s="29" customFormat="1" ht="14.4" customHeight="1">
      <c r="B20" s="26"/>
      <c r="C20" s="27"/>
      <c r="D20" s="22" t="s">
        <v>32</v>
      </c>
      <c r="E20" s="27"/>
      <c r="F20" s="27"/>
      <c r="G20" s="27"/>
      <c r="H20" s="27"/>
      <c r="I20" s="27"/>
      <c r="J20" s="27"/>
      <c r="K20" s="27"/>
      <c r="L20" s="27"/>
      <c r="M20" s="22" t="s">
        <v>25</v>
      </c>
      <c r="N20" s="27"/>
      <c r="O20" s="402" t="str">
        <f>IF('Rekapitulace stavby'!AN19="","",'Rekapitulace stavby'!AN19)</f>
        <v/>
      </c>
      <c r="P20" s="402"/>
      <c r="Q20" s="27"/>
      <c r="R20" s="28"/>
    </row>
    <row r="21" spans="2:18" s="29" customFormat="1" ht="18" customHeight="1">
      <c r="B21" s="26"/>
      <c r="C21" s="27"/>
      <c r="D21" s="27"/>
      <c r="E21" s="23" t="str">
        <f>IF('Rekapitulace stavby'!E20="","",'Rekapitulace stavby'!E20)</f>
        <v xml:space="preserve"> </v>
      </c>
      <c r="F21" s="27"/>
      <c r="G21" s="27"/>
      <c r="H21" s="27"/>
      <c r="I21" s="27"/>
      <c r="J21" s="27"/>
      <c r="K21" s="27"/>
      <c r="L21" s="27"/>
      <c r="M21" s="22" t="s">
        <v>27</v>
      </c>
      <c r="N21" s="27"/>
      <c r="O21" s="402" t="str">
        <f>IF('Rekapitulace stavby'!AN20="","",'Rekapitulace stavby'!AN20)</f>
        <v/>
      </c>
      <c r="P21" s="402"/>
      <c r="Q21" s="27"/>
      <c r="R21" s="28"/>
    </row>
    <row r="22" spans="2:18" s="29" customFormat="1" ht="6.9" customHeight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</row>
    <row r="23" spans="2:18" s="29" customFormat="1" ht="14.4" customHeight="1">
      <c r="B23" s="26"/>
      <c r="C23" s="27"/>
      <c r="D23" s="22" t="s">
        <v>33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</row>
    <row r="24" spans="2:18" s="29" customFormat="1" ht="22.5" customHeight="1">
      <c r="B24" s="26"/>
      <c r="C24" s="27"/>
      <c r="D24" s="27"/>
      <c r="E24" s="404" t="s">
        <v>5</v>
      </c>
      <c r="F24" s="404"/>
      <c r="G24" s="404"/>
      <c r="H24" s="404"/>
      <c r="I24" s="404"/>
      <c r="J24" s="404"/>
      <c r="K24" s="404"/>
      <c r="L24" s="404"/>
      <c r="M24" s="27"/>
      <c r="N24" s="27"/>
      <c r="O24" s="27"/>
      <c r="P24" s="27"/>
      <c r="Q24" s="27"/>
      <c r="R24" s="28"/>
    </row>
    <row r="25" spans="2:18" s="29" customFormat="1" ht="6.9" customHeight="1"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</row>
    <row r="26" spans="2:18" s="29" customFormat="1" ht="6.9" customHeight="1">
      <c r="B26" s="26"/>
      <c r="C26" s="27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7"/>
      <c r="R26" s="28"/>
    </row>
    <row r="27" spans="2:18" s="29" customFormat="1" ht="14.4" customHeight="1">
      <c r="B27" s="26"/>
      <c r="C27" s="27"/>
      <c r="D27" s="100" t="s">
        <v>108</v>
      </c>
      <c r="E27" s="27"/>
      <c r="F27" s="27"/>
      <c r="G27" s="27"/>
      <c r="H27" s="27"/>
      <c r="I27" s="27"/>
      <c r="J27" s="27"/>
      <c r="K27" s="27"/>
      <c r="L27" s="27"/>
      <c r="M27" s="374">
        <f>N88</f>
        <v>0</v>
      </c>
      <c r="N27" s="374"/>
      <c r="O27" s="374"/>
      <c r="P27" s="374"/>
      <c r="Q27" s="27"/>
      <c r="R27" s="28"/>
    </row>
    <row r="28" spans="2:18" s="29" customFormat="1" ht="14.4" customHeight="1">
      <c r="B28" s="26"/>
      <c r="C28" s="27"/>
      <c r="D28" s="25" t="s">
        <v>109</v>
      </c>
      <c r="E28" s="27"/>
      <c r="F28" s="27"/>
      <c r="G28" s="27"/>
      <c r="H28" s="27"/>
      <c r="I28" s="27"/>
      <c r="J28" s="27"/>
      <c r="K28" s="27"/>
      <c r="L28" s="27"/>
      <c r="M28" s="374">
        <f>N99</f>
        <v>0</v>
      </c>
      <c r="N28" s="374"/>
      <c r="O28" s="374"/>
      <c r="P28" s="374"/>
      <c r="Q28" s="27"/>
      <c r="R28" s="28"/>
    </row>
    <row r="29" spans="2:18" s="29" customFormat="1" ht="6.9" customHeight="1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</row>
    <row r="30" spans="2:18" s="29" customFormat="1" ht="25.35" customHeight="1">
      <c r="B30" s="26"/>
      <c r="C30" s="27"/>
      <c r="D30" s="101" t="s">
        <v>36</v>
      </c>
      <c r="E30" s="27"/>
      <c r="F30" s="27"/>
      <c r="G30" s="27"/>
      <c r="H30" s="27"/>
      <c r="I30" s="27"/>
      <c r="J30" s="27"/>
      <c r="K30" s="27"/>
      <c r="L30" s="27"/>
      <c r="M30" s="445">
        <f>ROUND(M27+M28,2)</f>
        <v>0</v>
      </c>
      <c r="N30" s="428"/>
      <c r="O30" s="428"/>
      <c r="P30" s="428"/>
      <c r="Q30" s="27"/>
      <c r="R30" s="28"/>
    </row>
    <row r="31" spans="2:18" s="29" customFormat="1" ht="6.9" customHeight="1">
      <c r="B31" s="26"/>
      <c r="C31" s="2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7"/>
      <c r="R31" s="28"/>
    </row>
    <row r="32" spans="2:18" s="29" customFormat="1" ht="14.4" customHeight="1">
      <c r="B32" s="26"/>
      <c r="C32" s="27"/>
      <c r="D32" s="34" t="s">
        <v>37</v>
      </c>
      <c r="E32" s="34" t="s">
        <v>38</v>
      </c>
      <c r="F32" s="102">
        <v>0.21</v>
      </c>
      <c r="G32" s="103" t="s">
        <v>39</v>
      </c>
      <c r="H32" s="442">
        <f>ROUND((SUM(BE99:BE100)+SUM(BE118:BE163)),2)</f>
        <v>0</v>
      </c>
      <c r="I32" s="428"/>
      <c r="J32" s="428"/>
      <c r="K32" s="27"/>
      <c r="L32" s="27"/>
      <c r="M32" s="442">
        <f>ROUND(ROUND((SUM(BE99:BE100)+SUM(BE118:BE163)),2)*F32,2)</f>
        <v>0</v>
      </c>
      <c r="N32" s="428"/>
      <c r="O32" s="428"/>
      <c r="P32" s="428"/>
      <c r="Q32" s="27"/>
      <c r="R32" s="28"/>
    </row>
    <row r="33" spans="2:18" s="29" customFormat="1" ht="14.4" customHeight="1">
      <c r="B33" s="26"/>
      <c r="C33" s="27"/>
      <c r="D33" s="27"/>
      <c r="E33" s="34" t="s">
        <v>40</v>
      </c>
      <c r="F33" s="102">
        <v>0.15</v>
      </c>
      <c r="G33" s="103" t="s">
        <v>39</v>
      </c>
      <c r="H33" s="442">
        <f>ROUND((SUM(BF99:BF100)+SUM(BF118:BF163)),2)</f>
        <v>0</v>
      </c>
      <c r="I33" s="428"/>
      <c r="J33" s="428"/>
      <c r="K33" s="27"/>
      <c r="L33" s="27"/>
      <c r="M33" s="442">
        <f>ROUND(ROUND((SUM(BF99:BF100)+SUM(BF118:BF163)),2)*F33,2)</f>
        <v>0</v>
      </c>
      <c r="N33" s="428"/>
      <c r="O33" s="428"/>
      <c r="P33" s="428"/>
      <c r="Q33" s="27"/>
      <c r="R33" s="28"/>
    </row>
    <row r="34" spans="2:18" s="29" customFormat="1" ht="14.4" customHeight="1" hidden="1">
      <c r="B34" s="26"/>
      <c r="C34" s="27"/>
      <c r="D34" s="27"/>
      <c r="E34" s="34" t="s">
        <v>41</v>
      </c>
      <c r="F34" s="102">
        <v>0.21</v>
      </c>
      <c r="G34" s="103" t="s">
        <v>39</v>
      </c>
      <c r="H34" s="442">
        <f>ROUND((SUM(BG99:BG100)+SUM(BG118:BG163)),2)</f>
        <v>0</v>
      </c>
      <c r="I34" s="428"/>
      <c r="J34" s="428"/>
      <c r="K34" s="27"/>
      <c r="L34" s="27"/>
      <c r="M34" s="442">
        <v>0</v>
      </c>
      <c r="N34" s="428"/>
      <c r="O34" s="428"/>
      <c r="P34" s="428"/>
      <c r="Q34" s="27"/>
      <c r="R34" s="28"/>
    </row>
    <row r="35" spans="2:18" s="29" customFormat="1" ht="14.4" customHeight="1" hidden="1">
      <c r="B35" s="26"/>
      <c r="C35" s="27"/>
      <c r="D35" s="27"/>
      <c r="E35" s="34" t="s">
        <v>42</v>
      </c>
      <c r="F35" s="102">
        <v>0.15</v>
      </c>
      <c r="G35" s="103" t="s">
        <v>39</v>
      </c>
      <c r="H35" s="442">
        <f>ROUND((SUM(BH99:BH100)+SUM(BH118:BH163)),2)</f>
        <v>0</v>
      </c>
      <c r="I35" s="428"/>
      <c r="J35" s="428"/>
      <c r="K35" s="27"/>
      <c r="L35" s="27"/>
      <c r="M35" s="442">
        <v>0</v>
      </c>
      <c r="N35" s="428"/>
      <c r="O35" s="428"/>
      <c r="P35" s="428"/>
      <c r="Q35" s="27"/>
      <c r="R35" s="28"/>
    </row>
    <row r="36" spans="2:18" s="29" customFormat="1" ht="14.4" customHeight="1" hidden="1">
      <c r="B36" s="26"/>
      <c r="C36" s="27"/>
      <c r="D36" s="27"/>
      <c r="E36" s="34" t="s">
        <v>43</v>
      </c>
      <c r="F36" s="102">
        <v>0</v>
      </c>
      <c r="G36" s="103" t="s">
        <v>39</v>
      </c>
      <c r="H36" s="442">
        <f>ROUND((SUM(BI99:BI100)+SUM(BI118:BI163)),2)</f>
        <v>0</v>
      </c>
      <c r="I36" s="428"/>
      <c r="J36" s="428"/>
      <c r="K36" s="27"/>
      <c r="L36" s="27"/>
      <c r="M36" s="442">
        <v>0</v>
      </c>
      <c r="N36" s="428"/>
      <c r="O36" s="428"/>
      <c r="P36" s="428"/>
      <c r="Q36" s="27"/>
      <c r="R36" s="28"/>
    </row>
    <row r="37" spans="2:18" s="29" customFormat="1" ht="6.9" customHeight="1"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</row>
    <row r="38" spans="2:18" s="29" customFormat="1" ht="25.35" customHeight="1">
      <c r="B38" s="26"/>
      <c r="C38" s="99"/>
      <c r="D38" s="104" t="s">
        <v>44</v>
      </c>
      <c r="E38" s="69"/>
      <c r="F38" s="69"/>
      <c r="G38" s="105" t="s">
        <v>45</v>
      </c>
      <c r="H38" s="106" t="s">
        <v>46</v>
      </c>
      <c r="I38" s="69"/>
      <c r="J38" s="69"/>
      <c r="K38" s="69"/>
      <c r="L38" s="443">
        <f>SUM(M30:M36)</f>
        <v>0</v>
      </c>
      <c r="M38" s="443"/>
      <c r="N38" s="443"/>
      <c r="O38" s="443"/>
      <c r="P38" s="444"/>
      <c r="Q38" s="99"/>
      <c r="R38" s="28"/>
    </row>
    <row r="39" spans="2:18" s="29" customFormat="1" ht="14.4" customHeight="1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</row>
    <row r="40" spans="2:18" s="29" customFormat="1" ht="14.4" customHeight="1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</row>
    <row r="41" spans="2:18" ht="13.5">
      <c r="B41" s="1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7"/>
    </row>
    <row r="42" spans="2:18" ht="13.5">
      <c r="B42" s="16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7"/>
    </row>
    <row r="43" spans="2:18" ht="13.5">
      <c r="B43" s="1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7"/>
    </row>
    <row r="44" spans="2:18" ht="13.5">
      <c r="B44" s="16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7"/>
    </row>
    <row r="45" spans="2:18" ht="13.5">
      <c r="B45" s="16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7"/>
    </row>
    <row r="46" spans="2:18" ht="13.5">
      <c r="B46" s="16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7"/>
    </row>
    <row r="47" spans="2:18" ht="13.5">
      <c r="B47" s="1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7"/>
    </row>
    <row r="48" spans="2:18" ht="13.5">
      <c r="B48" s="16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7"/>
    </row>
    <row r="49" spans="2:18" ht="13.5">
      <c r="B49" s="16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7"/>
    </row>
    <row r="50" spans="2:18" s="29" customFormat="1" ht="14.4">
      <c r="B50" s="26"/>
      <c r="C50" s="27"/>
      <c r="D50" s="42" t="s">
        <v>47</v>
      </c>
      <c r="E50" s="43"/>
      <c r="F50" s="43"/>
      <c r="G50" s="43"/>
      <c r="H50" s="44"/>
      <c r="I50" s="27"/>
      <c r="J50" s="42" t="s">
        <v>48</v>
      </c>
      <c r="K50" s="43"/>
      <c r="L50" s="43"/>
      <c r="M50" s="43"/>
      <c r="N50" s="43"/>
      <c r="O50" s="43"/>
      <c r="P50" s="44"/>
      <c r="Q50" s="27"/>
      <c r="R50" s="28"/>
    </row>
    <row r="51" spans="2:18" ht="8.4" customHeight="1">
      <c r="B51" s="16"/>
      <c r="C51" s="19"/>
      <c r="D51" s="45"/>
      <c r="E51" s="19"/>
      <c r="F51" s="19"/>
      <c r="G51" s="19"/>
      <c r="H51" s="46"/>
      <c r="I51" s="19"/>
      <c r="J51" s="45"/>
      <c r="K51" s="19"/>
      <c r="L51" s="19"/>
      <c r="M51" s="19"/>
      <c r="N51" s="19"/>
      <c r="O51" s="19"/>
      <c r="P51" s="46"/>
      <c r="Q51" s="19"/>
      <c r="R51" s="17"/>
    </row>
    <row r="52" spans="2:18" ht="8.4" customHeight="1">
      <c r="B52" s="16"/>
      <c r="C52" s="19"/>
      <c r="D52" s="45"/>
      <c r="E52" s="19"/>
      <c r="F52" s="19"/>
      <c r="G52" s="19"/>
      <c r="H52" s="46"/>
      <c r="I52" s="19"/>
      <c r="J52" s="45"/>
      <c r="K52" s="19"/>
      <c r="L52" s="19"/>
      <c r="M52" s="19"/>
      <c r="N52" s="19"/>
      <c r="O52" s="19"/>
      <c r="P52" s="46"/>
      <c r="Q52" s="19"/>
      <c r="R52" s="17"/>
    </row>
    <row r="53" spans="2:18" ht="8.4" customHeight="1">
      <c r="B53" s="16"/>
      <c r="C53" s="19"/>
      <c r="D53" s="45"/>
      <c r="E53" s="19"/>
      <c r="F53" s="19"/>
      <c r="G53" s="19"/>
      <c r="H53" s="46"/>
      <c r="I53" s="19"/>
      <c r="J53" s="45"/>
      <c r="K53" s="19"/>
      <c r="L53" s="19"/>
      <c r="M53" s="19"/>
      <c r="N53" s="19"/>
      <c r="O53" s="19"/>
      <c r="P53" s="46"/>
      <c r="Q53" s="19"/>
      <c r="R53" s="17"/>
    </row>
    <row r="54" spans="2:18" ht="8.4" customHeight="1">
      <c r="B54" s="16"/>
      <c r="C54" s="19"/>
      <c r="D54" s="45"/>
      <c r="E54" s="19"/>
      <c r="F54" s="19"/>
      <c r="G54" s="19"/>
      <c r="H54" s="46"/>
      <c r="I54" s="19"/>
      <c r="J54" s="45"/>
      <c r="K54" s="19"/>
      <c r="L54" s="19"/>
      <c r="M54" s="19"/>
      <c r="N54" s="19"/>
      <c r="O54" s="19"/>
      <c r="P54" s="46"/>
      <c r="Q54" s="19"/>
      <c r="R54" s="17"/>
    </row>
    <row r="55" spans="2:18" ht="8.4" customHeight="1">
      <c r="B55" s="16"/>
      <c r="C55" s="19"/>
      <c r="D55" s="45"/>
      <c r="E55" s="19"/>
      <c r="F55" s="19"/>
      <c r="G55" s="19"/>
      <c r="H55" s="46"/>
      <c r="I55" s="19"/>
      <c r="J55" s="45"/>
      <c r="K55" s="19"/>
      <c r="L55" s="19"/>
      <c r="M55" s="19"/>
      <c r="N55" s="19"/>
      <c r="O55" s="19"/>
      <c r="P55" s="46"/>
      <c r="Q55" s="19"/>
      <c r="R55" s="17"/>
    </row>
    <row r="56" spans="2:18" ht="8.4" customHeight="1">
      <c r="B56" s="16"/>
      <c r="C56" s="19"/>
      <c r="D56" s="45"/>
      <c r="E56" s="19"/>
      <c r="F56" s="19"/>
      <c r="G56" s="19"/>
      <c r="H56" s="46"/>
      <c r="I56" s="19"/>
      <c r="J56" s="45"/>
      <c r="K56" s="19"/>
      <c r="L56" s="19"/>
      <c r="M56" s="19"/>
      <c r="N56" s="19"/>
      <c r="O56" s="19"/>
      <c r="P56" s="46"/>
      <c r="Q56" s="19"/>
      <c r="R56" s="17"/>
    </row>
    <row r="57" spans="2:18" ht="8.4" customHeight="1">
      <c r="B57" s="16"/>
      <c r="C57" s="19"/>
      <c r="D57" s="45"/>
      <c r="E57" s="19"/>
      <c r="F57" s="19"/>
      <c r="G57" s="19"/>
      <c r="H57" s="46"/>
      <c r="I57" s="19"/>
      <c r="J57" s="45"/>
      <c r="K57" s="19"/>
      <c r="L57" s="19"/>
      <c r="M57" s="19"/>
      <c r="N57" s="19"/>
      <c r="O57" s="19"/>
      <c r="P57" s="46"/>
      <c r="Q57" s="19"/>
      <c r="R57" s="17"/>
    </row>
    <row r="58" spans="2:18" ht="8.4" customHeight="1">
      <c r="B58" s="16"/>
      <c r="C58" s="19"/>
      <c r="D58" s="45"/>
      <c r="E58" s="19"/>
      <c r="F58" s="19"/>
      <c r="G58" s="19"/>
      <c r="H58" s="46"/>
      <c r="I58" s="19"/>
      <c r="J58" s="45"/>
      <c r="K58" s="19"/>
      <c r="L58" s="19"/>
      <c r="M58" s="19"/>
      <c r="N58" s="19"/>
      <c r="O58" s="19"/>
      <c r="P58" s="46"/>
      <c r="Q58" s="19"/>
      <c r="R58" s="17"/>
    </row>
    <row r="59" spans="2:18" s="29" customFormat="1" ht="14.4">
      <c r="B59" s="26"/>
      <c r="C59" s="27"/>
      <c r="D59" s="47" t="s">
        <v>49</v>
      </c>
      <c r="E59" s="48"/>
      <c r="F59" s="48"/>
      <c r="G59" s="49" t="s">
        <v>50</v>
      </c>
      <c r="H59" s="50"/>
      <c r="I59" s="27"/>
      <c r="J59" s="47" t="s">
        <v>49</v>
      </c>
      <c r="K59" s="48"/>
      <c r="L59" s="48"/>
      <c r="M59" s="48"/>
      <c r="N59" s="49" t="s">
        <v>50</v>
      </c>
      <c r="O59" s="48"/>
      <c r="P59" s="50"/>
      <c r="Q59" s="27"/>
      <c r="R59" s="28"/>
    </row>
    <row r="60" spans="2:18" ht="13.5">
      <c r="B60" s="16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7"/>
    </row>
    <row r="61" spans="2:18" s="29" customFormat="1" ht="14.4">
      <c r="B61" s="26"/>
      <c r="C61" s="27"/>
      <c r="D61" s="42" t="s">
        <v>51</v>
      </c>
      <c r="E61" s="43"/>
      <c r="F61" s="43"/>
      <c r="G61" s="43"/>
      <c r="H61" s="44"/>
      <c r="I61" s="27"/>
      <c r="J61" s="42" t="s">
        <v>52</v>
      </c>
      <c r="K61" s="43"/>
      <c r="L61" s="43"/>
      <c r="M61" s="43"/>
      <c r="N61" s="43"/>
      <c r="O61" s="43"/>
      <c r="P61" s="44"/>
      <c r="Q61" s="27"/>
      <c r="R61" s="28"/>
    </row>
    <row r="62" spans="2:18" ht="8.4" customHeight="1">
      <c r="B62" s="16"/>
      <c r="C62" s="19"/>
      <c r="D62" s="45"/>
      <c r="E62" s="19"/>
      <c r="F62" s="19"/>
      <c r="G62" s="19"/>
      <c r="H62" s="46"/>
      <c r="I62" s="19"/>
      <c r="J62" s="45"/>
      <c r="K62" s="19"/>
      <c r="L62" s="19"/>
      <c r="M62" s="19"/>
      <c r="N62" s="19"/>
      <c r="O62" s="19"/>
      <c r="P62" s="46"/>
      <c r="Q62" s="19"/>
      <c r="R62" s="17"/>
    </row>
    <row r="63" spans="2:18" ht="8.4" customHeight="1">
      <c r="B63" s="16"/>
      <c r="C63" s="19"/>
      <c r="D63" s="45"/>
      <c r="E63" s="19"/>
      <c r="F63" s="19"/>
      <c r="G63" s="19"/>
      <c r="H63" s="46"/>
      <c r="I63" s="19"/>
      <c r="J63" s="45"/>
      <c r="K63" s="19"/>
      <c r="L63" s="19"/>
      <c r="M63" s="19"/>
      <c r="N63" s="19"/>
      <c r="O63" s="19"/>
      <c r="P63" s="46"/>
      <c r="Q63" s="19"/>
      <c r="R63" s="17"/>
    </row>
    <row r="64" spans="2:18" ht="8.4" customHeight="1">
      <c r="B64" s="16"/>
      <c r="C64" s="19"/>
      <c r="D64" s="45"/>
      <c r="E64" s="19"/>
      <c r="F64" s="19"/>
      <c r="G64" s="19"/>
      <c r="H64" s="46"/>
      <c r="I64" s="19"/>
      <c r="J64" s="45"/>
      <c r="K64" s="19"/>
      <c r="L64" s="19"/>
      <c r="M64" s="19"/>
      <c r="N64" s="19"/>
      <c r="O64" s="19"/>
      <c r="P64" s="46"/>
      <c r="Q64" s="19"/>
      <c r="R64" s="17"/>
    </row>
    <row r="65" spans="2:18" ht="8.4" customHeight="1">
      <c r="B65" s="16"/>
      <c r="C65" s="19"/>
      <c r="D65" s="45"/>
      <c r="E65" s="19"/>
      <c r="F65" s="19"/>
      <c r="G65" s="19"/>
      <c r="H65" s="46"/>
      <c r="I65" s="19"/>
      <c r="J65" s="45"/>
      <c r="K65" s="19"/>
      <c r="L65" s="19"/>
      <c r="M65" s="19"/>
      <c r="N65" s="19"/>
      <c r="O65" s="19"/>
      <c r="P65" s="46"/>
      <c r="Q65" s="19"/>
      <c r="R65" s="17"/>
    </row>
    <row r="66" spans="2:18" ht="8.4" customHeight="1">
      <c r="B66" s="16"/>
      <c r="C66" s="19"/>
      <c r="D66" s="45"/>
      <c r="E66" s="19"/>
      <c r="F66" s="19"/>
      <c r="G66" s="19"/>
      <c r="H66" s="46"/>
      <c r="I66" s="19"/>
      <c r="J66" s="45"/>
      <c r="K66" s="19"/>
      <c r="L66" s="19"/>
      <c r="M66" s="19"/>
      <c r="N66" s="19"/>
      <c r="O66" s="19"/>
      <c r="P66" s="46"/>
      <c r="Q66" s="19"/>
      <c r="R66" s="17"/>
    </row>
    <row r="67" spans="2:18" ht="8.4" customHeight="1">
      <c r="B67" s="16"/>
      <c r="C67" s="19"/>
      <c r="D67" s="45"/>
      <c r="E67" s="19"/>
      <c r="F67" s="19"/>
      <c r="G67" s="19"/>
      <c r="H67" s="46"/>
      <c r="I67" s="19"/>
      <c r="J67" s="45"/>
      <c r="K67" s="19"/>
      <c r="L67" s="19"/>
      <c r="M67" s="19"/>
      <c r="N67" s="19"/>
      <c r="O67" s="19"/>
      <c r="P67" s="46"/>
      <c r="Q67" s="19"/>
      <c r="R67" s="17"/>
    </row>
    <row r="68" spans="2:18" ht="8.4" customHeight="1">
      <c r="B68" s="16"/>
      <c r="C68" s="19"/>
      <c r="D68" s="45"/>
      <c r="E68" s="19"/>
      <c r="F68" s="19"/>
      <c r="G68" s="19"/>
      <c r="H68" s="46"/>
      <c r="I68" s="19"/>
      <c r="J68" s="45"/>
      <c r="K68" s="19"/>
      <c r="L68" s="19"/>
      <c r="M68" s="19"/>
      <c r="N68" s="19"/>
      <c r="O68" s="19"/>
      <c r="P68" s="46"/>
      <c r="Q68" s="19"/>
      <c r="R68" s="17"/>
    </row>
    <row r="69" spans="2:18" ht="8.4" customHeight="1">
      <c r="B69" s="16"/>
      <c r="C69" s="19"/>
      <c r="D69" s="45"/>
      <c r="E69" s="19"/>
      <c r="F69" s="19"/>
      <c r="G69" s="19"/>
      <c r="H69" s="46"/>
      <c r="I69" s="19"/>
      <c r="J69" s="45"/>
      <c r="K69" s="19"/>
      <c r="L69" s="19"/>
      <c r="M69" s="19"/>
      <c r="N69" s="19"/>
      <c r="O69" s="19"/>
      <c r="P69" s="46"/>
      <c r="Q69" s="19"/>
      <c r="R69" s="17"/>
    </row>
    <row r="70" spans="2:18" s="29" customFormat="1" ht="14.4">
      <c r="B70" s="26"/>
      <c r="C70" s="27"/>
      <c r="D70" s="47" t="s">
        <v>49</v>
      </c>
      <c r="E70" s="48"/>
      <c r="F70" s="48"/>
      <c r="G70" s="49" t="s">
        <v>50</v>
      </c>
      <c r="H70" s="50"/>
      <c r="I70" s="27"/>
      <c r="J70" s="47" t="s">
        <v>49</v>
      </c>
      <c r="K70" s="48"/>
      <c r="L70" s="48"/>
      <c r="M70" s="48"/>
      <c r="N70" s="49" t="s">
        <v>50</v>
      </c>
      <c r="O70" s="48"/>
      <c r="P70" s="50"/>
      <c r="Q70" s="27"/>
      <c r="R70" s="28"/>
    </row>
    <row r="71" spans="2:18" s="29" customFormat="1" ht="14.4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29" customFormat="1" ht="6.9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29" customFormat="1" ht="36.9" customHeight="1">
      <c r="B76" s="26"/>
      <c r="C76" s="393" t="s">
        <v>110</v>
      </c>
      <c r="D76" s="394"/>
      <c r="E76" s="394"/>
      <c r="F76" s="394"/>
      <c r="G76" s="394"/>
      <c r="H76" s="394"/>
      <c r="I76" s="394"/>
      <c r="J76" s="394"/>
      <c r="K76" s="394"/>
      <c r="L76" s="394"/>
      <c r="M76" s="394"/>
      <c r="N76" s="394"/>
      <c r="O76" s="394"/>
      <c r="P76" s="394"/>
      <c r="Q76" s="394"/>
      <c r="R76" s="28"/>
    </row>
    <row r="77" spans="2:18" s="29" customFormat="1" ht="6.9" customHeight="1"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8"/>
    </row>
    <row r="78" spans="2:18" s="29" customFormat="1" ht="30" customHeight="1">
      <c r="B78" s="26"/>
      <c r="C78" s="22" t="s">
        <v>17</v>
      </c>
      <c r="D78" s="27"/>
      <c r="E78" s="27"/>
      <c r="F78" s="429" t="str">
        <f>F6</f>
        <v>Revitalizace terapeutické zahrady DD ONŠOV - ETAPA I</v>
      </c>
      <c r="G78" s="430"/>
      <c r="H78" s="430"/>
      <c r="I78" s="430"/>
      <c r="J78" s="430"/>
      <c r="K78" s="430"/>
      <c r="L78" s="430"/>
      <c r="M78" s="430"/>
      <c r="N78" s="430"/>
      <c r="O78" s="430"/>
      <c r="P78" s="430"/>
      <c r="Q78" s="27"/>
      <c r="R78" s="28"/>
    </row>
    <row r="79" spans="2:18" s="29" customFormat="1" ht="36.9" customHeight="1">
      <c r="B79" s="26"/>
      <c r="C79" s="62" t="s">
        <v>106</v>
      </c>
      <c r="D79" s="27"/>
      <c r="E79" s="27"/>
      <c r="F79" s="395" t="str">
        <f>F7</f>
        <v>SO 06 - ROZVOD NN</v>
      </c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27"/>
      <c r="R79" s="28"/>
    </row>
    <row r="80" spans="2:18" s="29" customFormat="1" ht="6.9" customHeight="1">
      <c r="B80" s="26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8"/>
    </row>
    <row r="81" spans="2:18" s="29" customFormat="1" ht="18" customHeight="1">
      <c r="B81" s="26"/>
      <c r="C81" s="22" t="s">
        <v>21</v>
      </c>
      <c r="D81" s="27"/>
      <c r="E81" s="27"/>
      <c r="F81" s="23" t="str">
        <f>F9</f>
        <v>pozemek č. 157,158,st.1 a st.2, k.ú Onšov</v>
      </c>
      <c r="G81" s="27"/>
      <c r="H81" s="27"/>
      <c r="I81" s="27"/>
      <c r="J81" s="27"/>
      <c r="K81" s="22" t="s">
        <v>23</v>
      </c>
      <c r="L81" s="27"/>
      <c r="M81" s="431">
        <f>IF(O9="","",O9)</f>
        <v>43179</v>
      </c>
      <c r="N81" s="431"/>
      <c r="O81" s="431"/>
      <c r="P81" s="431"/>
      <c r="Q81" s="27"/>
      <c r="R81" s="28"/>
    </row>
    <row r="82" spans="2:18" s="29" customFormat="1" ht="6.9" customHeight="1"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8"/>
    </row>
    <row r="83" spans="2:18" s="29" customFormat="1" ht="13.2">
      <c r="B83" s="26"/>
      <c r="C83" s="22" t="s">
        <v>24</v>
      </c>
      <c r="D83" s="27"/>
      <c r="E83" s="27"/>
      <c r="F83" s="23" t="str">
        <f>E12</f>
        <v>DD Onšov, p.o.</v>
      </c>
      <c r="G83" s="27"/>
      <c r="H83" s="27"/>
      <c r="I83" s="27"/>
      <c r="J83" s="27"/>
      <c r="K83" s="22" t="s">
        <v>30</v>
      </c>
      <c r="L83" s="27"/>
      <c r="M83" s="402" t="str">
        <f>E18</f>
        <v xml:space="preserve"> </v>
      </c>
      <c r="N83" s="402"/>
      <c r="O83" s="402"/>
      <c r="P83" s="402"/>
      <c r="Q83" s="402"/>
      <c r="R83" s="28"/>
    </row>
    <row r="84" spans="2:18" s="29" customFormat="1" ht="14.4" customHeight="1">
      <c r="B84" s="26"/>
      <c r="C84" s="22" t="s">
        <v>28</v>
      </c>
      <c r="D84" s="27"/>
      <c r="E84" s="27"/>
      <c r="F84" s="23" t="str">
        <f>IF(E15="","",E15)</f>
        <v xml:space="preserve"> </v>
      </c>
      <c r="G84" s="27"/>
      <c r="H84" s="27"/>
      <c r="I84" s="27"/>
      <c r="J84" s="27"/>
      <c r="K84" s="22" t="s">
        <v>32</v>
      </c>
      <c r="L84" s="27"/>
      <c r="M84" s="402" t="str">
        <f>E21</f>
        <v xml:space="preserve"> </v>
      </c>
      <c r="N84" s="402"/>
      <c r="O84" s="402"/>
      <c r="P84" s="402"/>
      <c r="Q84" s="402"/>
      <c r="R84" s="28"/>
    </row>
    <row r="85" spans="2:18" s="29" customFormat="1" ht="10.35" customHeight="1">
      <c r="B85" s="26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8"/>
    </row>
    <row r="86" spans="2:18" s="29" customFormat="1" ht="29.25" customHeight="1">
      <c r="B86" s="26"/>
      <c r="C86" s="440" t="s">
        <v>111</v>
      </c>
      <c r="D86" s="441"/>
      <c r="E86" s="441"/>
      <c r="F86" s="441"/>
      <c r="G86" s="441"/>
      <c r="H86" s="99"/>
      <c r="I86" s="99"/>
      <c r="J86" s="99"/>
      <c r="K86" s="99"/>
      <c r="L86" s="99"/>
      <c r="M86" s="99"/>
      <c r="N86" s="440" t="s">
        <v>112</v>
      </c>
      <c r="O86" s="441"/>
      <c r="P86" s="441"/>
      <c r="Q86" s="441"/>
      <c r="R86" s="28"/>
    </row>
    <row r="87" spans="2:18" s="29" customFormat="1" ht="10.35" customHeight="1">
      <c r="B87" s="26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8"/>
    </row>
    <row r="88" spans="2:47" s="29" customFormat="1" ht="29.25" customHeight="1">
      <c r="B88" s="26"/>
      <c r="C88" s="107" t="s">
        <v>113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368">
        <f>N118</f>
        <v>0</v>
      </c>
      <c r="O88" s="438"/>
      <c r="P88" s="438"/>
      <c r="Q88" s="438"/>
      <c r="R88" s="28"/>
      <c r="AU88" s="12" t="s">
        <v>114</v>
      </c>
    </row>
    <row r="89" spans="2:18" s="112" customFormat="1" ht="24.9" customHeight="1">
      <c r="B89" s="108"/>
      <c r="C89" s="109"/>
      <c r="D89" s="110" t="s">
        <v>115</v>
      </c>
      <c r="E89" s="109"/>
      <c r="F89" s="109"/>
      <c r="G89" s="109"/>
      <c r="H89" s="109"/>
      <c r="I89" s="109"/>
      <c r="J89" s="109"/>
      <c r="K89" s="109"/>
      <c r="L89" s="109"/>
      <c r="M89" s="109"/>
      <c r="N89" s="412">
        <f>N119</f>
        <v>0</v>
      </c>
      <c r="O89" s="435"/>
      <c r="P89" s="435"/>
      <c r="Q89" s="435"/>
      <c r="R89" s="111"/>
    </row>
    <row r="90" spans="2:18" s="117" customFormat="1" ht="19.95" customHeight="1">
      <c r="B90" s="113"/>
      <c r="C90" s="114"/>
      <c r="D90" s="115" t="s">
        <v>116</v>
      </c>
      <c r="E90" s="114"/>
      <c r="F90" s="114"/>
      <c r="G90" s="114"/>
      <c r="H90" s="114"/>
      <c r="I90" s="114"/>
      <c r="J90" s="114"/>
      <c r="K90" s="114"/>
      <c r="L90" s="114"/>
      <c r="M90" s="114"/>
      <c r="N90" s="436">
        <f>N120</f>
        <v>0</v>
      </c>
      <c r="O90" s="437"/>
      <c r="P90" s="437"/>
      <c r="Q90" s="437"/>
      <c r="R90" s="116"/>
    </row>
    <row r="91" spans="2:18" s="117" customFormat="1" ht="19.95" customHeight="1">
      <c r="B91" s="113"/>
      <c r="C91" s="114"/>
      <c r="D91" s="115" t="s">
        <v>351</v>
      </c>
      <c r="E91" s="114"/>
      <c r="F91" s="114"/>
      <c r="G91" s="114"/>
      <c r="H91" s="114"/>
      <c r="I91" s="114"/>
      <c r="J91" s="114"/>
      <c r="K91" s="114"/>
      <c r="L91" s="114"/>
      <c r="M91" s="114"/>
      <c r="N91" s="436">
        <f>N137</f>
        <v>0</v>
      </c>
      <c r="O91" s="437"/>
      <c r="P91" s="437"/>
      <c r="Q91" s="437"/>
      <c r="R91" s="116"/>
    </row>
    <row r="92" spans="2:18" s="117" customFormat="1" ht="19.95" customHeight="1">
      <c r="B92" s="113"/>
      <c r="C92" s="114"/>
      <c r="D92" s="115" t="s">
        <v>352</v>
      </c>
      <c r="E92" s="114"/>
      <c r="F92" s="114"/>
      <c r="G92" s="114"/>
      <c r="H92" s="114"/>
      <c r="I92" s="114"/>
      <c r="J92" s="114"/>
      <c r="K92" s="114"/>
      <c r="L92" s="114"/>
      <c r="M92" s="114"/>
      <c r="N92" s="436">
        <f>N142</f>
        <v>0</v>
      </c>
      <c r="O92" s="437"/>
      <c r="P92" s="437"/>
      <c r="Q92" s="437"/>
      <c r="R92" s="116"/>
    </row>
    <row r="93" spans="2:18" s="112" customFormat="1" ht="24.9" customHeight="1">
      <c r="B93" s="108"/>
      <c r="C93" s="109"/>
      <c r="D93" s="110" t="s">
        <v>438</v>
      </c>
      <c r="E93" s="109"/>
      <c r="F93" s="109"/>
      <c r="G93" s="109"/>
      <c r="H93" s="109"/>
      <c r="I93" s="109"/>
      <c r="J93" s="109"/>
      <c r="K93" s="109"/>
      <c r="L93" s="109"/>
      <c r="M93" s="109"/>
      <c r="N93" s="412">
        <f>N144</f>
        <v>0</v>
      </c>
      <c r="O93" s="435"/>
      <c r="P93" s="435"/>
      <c r="Q93" s="435"/>
      <c r="R93" s="111"/>
    </row>
    <row r="94" spans="2:18" s="117" customFormat="1" ht="19.95" customHeight="1">
      <c r="B94" s="113"/>
      <c r="C94" s="114"/>
      <c r="D94" s="115" t="s">
        <v>439</v>
      </c>
      <c r="E94" s="114"/>
      <c r="F94" s="114"/>
      <c r="G94" s="114"/>
      <c r="H94" s="114"/>
      <c r="I94" s="114"/>
      <c r="J94" s="114"/>
      <c r="K94" s="114"/>
      <c r="L94" s="114"/>
      <c r="M94" s="114"/>
      <c r="N94" s="436">
        <f>N145</f>
        <v>0</v>
      </c>
      <c r="O94" s="437"/>
      <c r="P94" s="437"/>
      <c r="Q94" s="437"/>
      <c r="R94" s="116"/>
    </row>
    <row r="95" spans="2:18" s="112" customFormat="1" ht="24.9" customHeight="1">
      <c r="B95" s="108"/>
      <c r="C95" s="109"/>
      <c r="D95" s="110" t="s">
        <v>440</v>
      </c>
      <c r="E95" s="109"/>
      <c r="F95" s="109"/>
      <c r="G95" s="109"/>
      <c r="H95" s="109"/>
      <c r="I95" s="109"/>
      <c r="J95" s="109"/>
      <c r="K95" s="109"/>
      <c r="L95" s="109"/>
      <c r="M95" s="109"/>
      <c r="N95" s="412">
        <f>N153</f>
        <v>0</v>
      </c>
      <c r="O95" s="435"/>
      <c r="P95" s="435"/>
      <c r="Q95" s="435"/>
      <c r="R95" s="111"/>
    </row>
    <row r="96" spans="2:18" s="117" customFormat="1" ht="19.95" customHeight="1">
      <c r="B96" s="113"/>
      <c r="C96" s="114"/>
      <c r="D96" s="115" t="s">
        <v>441</v>
      </c>
      <c r="E96" s="114"/>
      <c r="F96" s="114"/>
      <c r="G96" s="114"/>
      <c r="H96" s="114"/>
      <c r="I96" s="114"/>
      <c r="J96" s="114"/>
      <c r="K96" s="114"/>
      <c r="L96" s="114"/>
      <c r="M96" s="114"/>
      <c r="N96" s="436">
        <f>N154</f>
        <v>0</v>
      </c>
      <c r="O96" s="437"/>
      <c r="P96" s="437"/>
      <c r="Q96" s="437"/>
      <c r="R96" s="116"/>
    </row>
    <row r="97" spans="2:18" s="112" customFormat="1" ht="24.9" customHeight="1">
      <c r="B97" s="108"/>
      <c r="C97" s="109"/>
      <c r="D97" s="110" t="s">
        <v>353</v>
      </c>
      <c r="E97" s="109"/>
      <c r="F97" s="109"/>
      <c r="G97" s="109"/>
      <c r="H97" s="109"/>
      <c r="I97" s="109"/>
      <c r="J97" s="109"/>
      <c r="K97" s="109"/>
      <c r="L97" s="109"/>
      <c r="M97" s="109"/>
      <c r="N97" s="412">
        <f>N159</f>
        <v>0</v>
      </c>
      <c r="O97" s="435"/>
      <c r="P97" s="435"/>
      <c r="Q97" s="435"/>
      <c r="R97" s="111"/>
    </row>
    <row r="98" spans="2:18" s="29" customFormat="1" ht="21.75" customHeight="1">
      <c r="B98" s="2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8"/>
    </row>
    <row r="99" spans="2:21" s="29" customFormat="1" ht="29.25" customHeight="1">
      <c r="B99" s="26"/>
      <c r="C99" s="107" t="s">
        <v>122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438">
        <v>0</v>
      </c>
      <c r="O99" s="439"/>
      <c r="P99" s="439"/>
      <c r="Q99" s="439"/>
      <c r="R99" s="28"/>
      <c r="T99" s="118"/>
      <c r="U99" s="119" t="s">
        <v>37</v>
      </c>
    </row>
    <row r="100" spans="2:18" s="29" customFormat="1" ht="18" customHeight="1">
      <c r="B100" s="26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8"/>
    </row>
    <row r="101" spans="2:18" s="29" customFormat="1" ht="29.25" customHeight="1">
      <c r="B101" s="26"/>
      <c r="C101" s="98" t="s">
        <v>98</v>
      </c>
      <c r="D101" s="99"/>
      <c r="E101" s="99"/>
      <c r="F101" s="99"/>
      <c r="G101" s="99"/>
      <c r="H101" s="99"/>
      <c r="I101" s="99"/>
      <c r="J101" s="99"/>
      <c r="K101" s="99"/>
      <c r="L101" s="369">
        <f>ROUND(SUM(N88+N99),2)</f>
        <v>0</v>
      </c>
      <c r="M101" s="369"/>
      <c r="N101" s="369"/>
      <c r="O101" s="369"/>
      <c r="P101" s="369"/>
      <c r="Q101" s="369"/>
      <c r="R101" s="28"/>
    </row>
    <row r="102" spans="2:18" s="29" customFormat="1" ht="6.9" customHeight="1"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3"/>
    </row>
    <row r="106" spans="2:18" s="29" customFormat="1" ht="6.9" customHeight="1"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6"/>
    </row>
    <row r="107" spans="2:18" s="29" customFormat="1" ht="36.9" customHeight="1">
      <c r="B107" s="26"/>
      <c r="C107" s="393" t="s">
        <v>123</v>
      </c>
      <c r="D107" s="428"/>
      <c r="E107" s="428"/>
      <c r="F107" s="428"/>
      <c r="G107" s="428"/>
      <c r="H107" s="428"/>
      <c r="I107" s="428"/>
      <c r="J107" s="428"/>
      <c r="K107" s="428"/>
      <c r="L107" s="428"/>
      <c r="M107" s="428"/>
      <c r="N107" s="428"/>
      <c r="O107" s="428"/>
      <c r="P107" s="428"/>
      <c r="Q107" s="428"/>
      <c r="R107" s="28"/>
    </row>
    <row r="108" spans="2:18" s="29" customFormat="1" ht="6.9" customHeight="1">
      <c r="B108" s="26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8"/>
    </row>
    <row r="109" spans="2:18" s="29" customFormat="1" ht="30" customHeight="1">
      <c r="B109" s="26"/>
      <c r="C109" s="22" t="s">
        <v>17</v>
      </c>
      <c r="D109" s="27"/>
      <c r="E109" s="27"/>
      <c r="F109" s="429" t="str">
        <f>F6</f>
        <v>Revitalizace terapeutické zahrady DD ONŠOV - ETAPA I</v>
      </c>
      <c r="G109" s="430"/>
      <c r="H109" s="430"/>
      <c r="I109" s="430"/>
      <c r="J109" s="430"/>
      <c r="K109" s="430"/>
      <c r="L109" s="430"/>
      <c r="M109" s="430"/>
      <c r="N109" s="430"/>
      <c r="O109" s="430"/>
      <c r="P109" s="430"/>
      <c r="Q109" s="27"/>
      <c r="R109" s="28"/>
    </row>
    <row r="110" spans="2:18" s="29" customFormat="1" ht="36.9" customHeight="1">
      <c r="B110" s="26"/>
      <c r="C110" s="62" t="s">
        <v>106</v>
      </c>
      <c r="D110" s="27"/>
      <c r="E110" s="27"/>
      <c r="F110" s="395" t="str">
        <f>F7</f>
        <v>SO 06 - ROZVOD NN</v>
      </c>
      <c r="G110" s="428"/>
      <c r="H110" s="428"/>
      <c r="I110" s="428"/>
      <c r="J110" s="428"/>
      <c r="K110" s="428"/>
      <c r="L110" s="428"/>
      <c r="M110" s="428"/>
      <c r="N110" s="428"/>
      <c r="O110" s="428"/>
      <c r="P110" s="428"/>
      <c r="Q110" s="27"/>
      <c r="R110" s="28"/>
    </row>
    <row r="111" spans="2:18" s="29" customFormat="1" ht="6.9" customHeight="1">
      <c r="B111" s="26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8"/>
    </row>
    <row r="112" spans="2:18" s="29" customFormat="1" ht="18" customHeight="1">
      <c r="B112" s="26"/>
      <c r="C112" s="22" t="s">
        <v>21</v>
      </c>
      <c r="D112" s="27"/>
      <c r="E112" s="27"/>
      <c r="F112" s="23" t="str">
        <f>F9</f>
        <v>pozemek č. 157,158,st.1 a st.2, k.ú Onšov</v>
      </c>
      <c r="G112" s="27"/>
      <c r="H112" s="27"/>
      <c r="I112" s="27"/>
      <c r="J112" s="27"/>
      <c r="K112" s="22" t="s">
        <v>23</v>
      </c>
      <c r="L112" s="27"/>
      <c r="M112" s="431">
        <f>IF(O9="","",O9)</f>
        <v>43179</v>
      </c>
      <c r="N112" s="431"/>
      <c r="O112" s="431"/>
      <c r="P112" s="431"/>
      <c r="Q112" s="27"/>
      <c r="R112" s="28"/>
    </row>
    <row r="113" spans="2:18" s="29" customFormat="1" ht="6.9" customHeight="1">
      <c r="B113" s="26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8"/>
    </row>
    <row r="114" spans="2:18" s="29" customFormat="1" ht="13.2">
      <c r="B114" s="26"/>
      <c r="C114" s="22" t="s">
        <v>24</v>
      </c>
      <c r="D114" s="27"/>
      <c r="E114" s="27"/>
      <c r="F114" s="23" t="str">
        <f>E12</f>
        <v>DD Onšov, p.o.</v>
      </c>
      <c r="G114" s="27"/>
      <c r="H114" s="27"/>
      <c r="I114" s="27"/>
      <c r="J114" s="27"/>
      <c r="K114" s="22" t="s">
        <v>30</v>
      </c>
      <c r="L114" s="27"/>
      <c r="M114" s="402" t="str">
        <f>E18</f>
        <v xml:space="preserve"> </v>
      </c>
      <c r="N114" s="402"/>
      <c r="O114" s="402"/>
      <c r="P114" s="402"/>
      <c r="Q114" s="402"/>
      <c r="R114" s="28"/>
    </row>
    <row r="115" spans="2:18" s="29" customFormat="1" ht="14.4" customHeight="1">
      <c r="B115" s="26"/>
      <c r="C115" s="22" t="s">
        <v>28</v>
      </c>
      <c r="D115" s="27"/>
      <c r="E115" s="27"/>
      <c r="F115" s="23" t="str">
        <f>IF(E15="","",E15)</f>
        <v xml:space="preserve"> </v>
      </c>
      <c r="G115" s="27"/>
      <c r="H115" s="27"/>
      <c r="I115" s="27"/>
      <c r="J115" s="27"/>
      <c r="K115" s="22" t="s">
        <v>32</v>
      </c>
      <c r="L115" s="27"/>
      <c r="M115" s="402" t="str">
        <f>E21</f>
        <v xml:space="preserve"> </v>
      </c>
      <c r="N115" s="402"/>
      <c r="O115" s="402"/>
      <c r="P115" s="402"/>
      <c r="Q115" s="402"/>
      <c r="R115" s="28"/>
    </row>
    <row r="116" spans="2:18" s="29" customFormat="1" ht="10.35" customHeight="1">
      <c r="B116" s="26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8"/>
    </row>
    <row r="117" spans="2:27" s="124" customFormat="1" ht="29.25" customHeight="1">
      <c r="B117" s="120"/>
      <c r="C117" s="121" t="s">
        <v>124</v>
      </c>
      <c r="D117" s="122" t="s">
        <v>125</v>
      </c>
      <c r="E117" s="122" t="s">
        <v>55</v>
      </c>
      <c r="F117" s="432" t="s">
        <v>126</v>
      </c>
      <c r="G117" s="432"/>
      <c r="H117" s="432"/>
      <c r="I117" s="432"/>
      <c r="J117" s="122" t="s">
        <v>127</v>
      </c>
      <c r="K117" s="122" t="s">
        <v>128</v>
      </c>
      <c r="L117" s="433" t="s">
        <v>129</v>
      </c>
      <c r="M117" s="433"/>
      <c r="N117" s="432" t="s">
        <v>112</v>
      </c>
      <c r="O117" s="432"/>
      <c r="P117" s="432"/>
      <c r="Q117" s="434"/>
      <c r="R117" s="123"/>
      <c r="T117" s="70" t="s">
        <v>130</v>
      </c>
      <c r="U117" s="71" t="s">
        <v>37</v>
      </c>
      <c r="V117" s="71" t="s">
        <v>131</v>
      </c>
      <c r="W117" s="71" t="s">
        <v>132</v>
      </c>
      <c r="X117" s="71" t="s">
        <v>133</v>
      </c>
      <c r="Y117" s="71" t="s">
        <v>134</v>
      </c>
      <c r="Z117" s="71" t="s">
        <v>135</v>
      </c>
      <c r="AA117" s="72" t="s">
        <v>136</v>
      </c>
    </row>
    <row r="118" spans="2:63" s="29" customFormat="1" ht="29.25" customHeight="1">
      <c r="B118" s="26"/>
      <c r="C118" s="74" t="s">
        <v>108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409">
        <f>BK118</f>
        <v>0</v>
      </c>
      <c r="O118" s="410"/>
      <c r="P118" s="410"/>
      <c r="Q118" s="410"/>
      <c r="R118" s="28"/>
      <c r="T118" s="73"/>
      <c r="U118" s="43"/>
      <c r="V118" s="43"/>
      <c r="W118" s="125">
        <f>W119+W144+W153+W159</f>
        <v>117.70773999999999</v>
      </c>
      <c r="X118" s="43"/>
      <c r="Y118" s="125">
        <f>Y119+Y144+Y153+Y159</f>
        <v>0.08756716</v>
      </c>
      <c r="Z118" s="43"/>
      <c r="AA118" s="126">
        <f>AA119+AA144+AA153+AA159</f>
        <v>0</v>
      </c>
      <c r="AT118" s="12" t="s">
        <v>72</v>
      </c>
      <c r="AU118" s="12" t="s">
        <v>114</v>
      </c>
      <c r="BK118" s="127">
        <f>BK119+BK144+BK153+BK159</f>
        <v>0</v>
      </c>
    </row>
    <row r="119" spans="2:63" s="132" customFormat="1" ht="37.35" customHeight="1">
      <c r="B119" s="128"/>
      <c r="C119" s="129"/>
      <c r="D119" s="130" t="s">
        <v>115</v>
      </c>
      <c r="E119" s="130"/>
      <c r="F119" s="130"/>
      <c r="G119" s="130"/>
      <c r="H119" s="130"/>
      <c r="I119" s="130"/>
      <c r="J119" s="130"/>
      <c r="K119" s="130"/>
      <c r="L119" s="130"/>
      <c r="M119" s="130"/>
      <c r="N119" s="411">
        <f>BK119</f>
        <v>0</v>
      </c>
      <c r="O119" s="412"/>
      <c r="P119" s="412"/>
      <c r="Q119" s="412"/>
      <c r="R119" s="131"/>
      <c r="T119" s="133"/>
      <c r="U119" s="129"/>
      <c r="V119" s="129"/>
      <c r="W119" s="134">
        <f>W120+W137+W142</f>
        <v>91.313544</v>
      </c>
      <c r="X119" s="129"/>
      <c r="Y119" s="134">
        <f>Y120+Y137+Y142</f>
        <v>0.01110954</v>
      </c>
      <c r="Z119" s="129"/>
      <c r="AA119" s="135">
        <f>AA120+AA137+AA142</f>
        <v>0</v>
      </c>
      <c r="AR119" s="136" t="s">
        <v>81</v>
      </c>
      <c r="AT119" s="137" t="s">
        <v>72</v>
      </c>
      <c r="AU119" s="137" t="s">
        <v>73</v>
      </c>
      <c r="AY119" s="136" t="s">
        <v>137</v>
      </c>
      <c r="BK119" s="138">
        <f>BK120+BK137+BK142</f>
        <v>0</v>
      </c>
    </row>
    <row r="120" spans="2:63" s="132" customFormat="1" ht="19.95" customHeight="1">
      <c r="B120" s="128"/>
      <c r="C120" s="129"/>
      <c r="D120" s="139" t="s">
        <v>116</v>
      </c>
      <c r="E120" s="139"/>
      <c r="F120" s="139"/>
      <c r="G120" s="139"/>
      <c r="H120" s="139"/>
      <c r="I120" s="139"/>
      <c r="J120" s="139"/>
      <c r="K120" s="139"/>
      <c r="L120" s="139"/>
      <c r="M120" s="139"/>
      <c r="N120" s="413">
        <f>BK120</f>
        <v>0</v>
      </c>
      <c r="O120" s="414"/>
      <c r="P120" s="414"/>
      <c r="Q120" s="414"/>
      <c r="R120" s="131"/>
      <c r="T120" s="133"/>
      <c r="U120" s="129"/>
      <c r="V120" s="129"/>
      <c r="W120" s="134">
        <f>SUM(W121:W136)</f>
        <v>81.127884</v>
      </c>
      <c r="X120" s="129"/>
      <c r="Y120" s="134">
        <f>SUM(Y121:Y136)</f>
        <v>0</v>
      </c>
      <c r="Z120" s="129"/>
      <c r="AA120" s="135">
        <f>SUM(AA121:AA136)</f>
        <v>0</v>
      </c>
      <c r="AR120" s="136" t="s">
        <v>81</v>
      </c>
      <c r="AT120" s="137" t="s">
        <v>72</v>
      </c>
      <c r="AU120" s="137" t="s">
        <v>81</v>
      </c>
      <c r="AY120" s="136" t="s">
        <v>137</v>
      </c>
      <c r="BK120" s="138">
        <f>SUM(BK121:BK136)</f>
        <v>0</v>
      </c>
    </row>
    <row r="121" spans="2:65" s="29" customFormat="1" ht="31.5" customHeight="1">
      <c r="B121" s="26"/>
      <c r="C121" s="140" t="s">
        <v>81</v>
      </c>
      <c r="D121" s="140" t="s">
        <v>138</v>
      </c>
      <c r="E121" s="141" t="s">
        <v>360</v>
      </c>
      <c r="F121" s="406" t="s">
        <v>361</v>
      </c>
      <c r="G121" s="406"/>
      <c r="H121" s="406"/>
      <c r="I121" s="406"/>
      <c r="J121" s="142" t="s">
        <v>150</v>
      </c>
      <c r="K121" s="143">
        <v>23.928</v>
      </c>
      <c r="L121" s="407"/>
      <c r="M121" s="407"/>
      <c r="N121" s="408">
        <f>ROUND(L121*K121,2)</f>
        <v>0</v>
      </c>
      <c r="O121" s="408"/>
      <c r="P121" s="408"/>
      <c r="Q121" s="408"/>
      <c r="R121" s="28"/>
      <c r="T121" s="144" t="s">
        <v>5</v>
      </c>
      <c r="U121" s="35" t="s">
        <v>38</v>
      </c>
      <c r="V121" s="145">
        <v>2.32</v>
      </c>
      <c r="W121" s="145">
        <f>V121*K121</f>
        <v>55.51296</v>
      </c>
      <c r="X121" s="145">
        <v>0</v>
      </c>
      <c r="Y121" s="145">
        <f>X121*K121</f>
        <v>0</v>
      </c>
      <c r="Z121" s="145">
        <v>0</v>
      </c>
      <c r="AA121" s="146">
        <f>Z121*K121</f>
        <v>0</v>
      </c>
      <c r="AR121" s="12" t="s">
        <v>142</v>
      </c>
      <c r="AT121" s="12" t="s">
        <v>138</v>
      </c>
      <c r="AU121" s="12" t="s">
        <v>104</v>
      </c>
      <c r="AY121" s="12" t="s">
        <v>137</v>
      </c>
      <c r="BE121" s="147">
        <f>IF(U121="základní",N121,0)</f>
        <v>0</v>
      </c>
      <c r="BF121" s="147">
        <f>IF(U121="snížená",N121,0)</f>
        <v>0</v>
      </c>
      <c r="BG121" s="147">
        <f>IF(U121="zákl. přenesená",N121,0)</f>
        <v>0</v>
      </c>
      <c r="BH121" s="147">
        <f>IF(U121="sníž. přenesená",N121,0)</f>
        <v>0</v>
      </c>
      <c r="BI121" s="147">
        <f>IF(U121="nulová",N121,0)</f>
        <v>0</v>
      </c>
      <c r="BJ121" s="12" t="s">
        <v>81</v>
      </c>
      <c r="BK121" s="147">
        <f>ROUND(L121*K121,2)</f>
        <v>0</v>
      </c>
      <c r="BL121" s="12" t="s">
        <v>142</v>
      </c>
      <c r="BM121" s="12" t="s">
        <v>442</v>
      </c>
    </row>
    <row r="122" spans="2:51" s="171" customFormat="1" ht="14.4" customHeight="1">
      <c r="B122" s="166"/>
      <c r="C122" s="167"/>
      <c r="D122" s="167"/>
      <c r="E122" s="168" t="s">
        <v>5</v>
      </c>
      <c r="F122" s="426" t="s">
        <v>443</v>
      </c>
      <c r="G122" s="427"/>
      <c r="H122" s="427"/>
      <c r="I122" s="427"/>
      <c r="J122" s="167"/>
      <c r="K122" s="169" t="s">
        <v>5</v>
      </c>
      <c r="L122" s="184"/>
      <c r="M122" s="184"/>
      <c r="N122" s="167"/>
      <c r="O122" s="167"/>
      <c r="P122" s="167"/>
      <c r="Q122" s="167"/>
      <c r="R122" s="170"/>
      <c r="T122" s="172"/>
      <c r="U122" s="167"/>
      <c r="V122" s="167"/>
      <c r="W122" s="167"/>
      <c r="X122" s="167"/>
      <c r="Y122" s="167"/>
      <c r="Z122" s="167"/>
      <c r="AA122" s="173"/>
      <c r="AT122" s="174" t="s">
        <v>145</v>
      </c>
      <c r="AU122" s="174" t="s">
        <v>104</v>
      </c>
      <c r="AV122" s="171" t="s">
        <v>81</v>
      </c>
      <c r="AW122" s="171" t="s">
        <v>31</v>
      </c>
      <c r="AX122" s="171" t="s">
        <v>73</v>
      </c>
      <c r="AY122" s="174" t="s">
        <v>137</v>
      </c>
    </row>
    <row r="123" spans="2:51" s="153" customFormat="1" ht="14.4" customHeight="1">
      <c r="B123" s="148"/>
      <c r="C123" s="149"/>
      <c r="D123" s="149"/>
      <c r="E123" s="150" t="s">
        <v>5</v>
      </c>
      <c r="F123" s="424" t="s">
        <v>444</v>
      </c>
      <c r="G123" s="425"/>
      <c r="H123" s="425"/>
      <c r="I123" s="425"/>
      <c r="J123" s="149"/>
      <c r="K123" s="151">
        <v>23.928</v>
      </c>
      <c r="L123" s="182"/>
      <c r="M123" s="182"/>
      <c r="N123" s="149"/>
      <c r="O123" s="149"/>
      <c r="P123" s="149"/>
      <c r="Q123" s="149"/>
      <c r="R123" s="152"/>
      <c r="T123" s="154"/>
      <c r="U123" s="149"/>
      <c r="V123" s="149"/>
      <c r="W123" s="149"/>
      <c r="X123" s="149"/>
      <c r="Y123" s="149"/>
      <c r="Z123" s="149"/>
      <c r="AA123" s="155"/>
      <c r="AT123" s="156" t="s">
        <v>145</v>
      </c>
      <c r="AU123" s="156" t="s">
        <v>104</v>
      </c>
      <c r="AV123" s="153" t="s">
        <v>104</v>
      </c>
      <c r="AW123" s="153" t="s">
        <v>31</v>
      </c>
      <c r="AX123" s="153" t="s">
        <v>73</v>
      </c>
      <c r="AY123" s="156" t="s">
        <v>137</v>
      </c>
    </row>
    <row r="124" spans="2:51" s="162" customFormat="1" ht="14.4" customHeight="1">
      <c r="B124" s="157"/>
      <c r="C124" s="158"/>
      <c r="D124" s="158"/>
      <c r="E124" s="159" t="s">
        <v>5</v>
      </c>
      <c r="F124" s="419" t="s">
        <v>146</v>
      </c>
      <c r="G124" s="420"/>
      <c r="H124" s="420"/>
      <c r="I124" s="420"/>
      <c r="J124" s="158"/>
      <c r="K124" s="160">
        <v>23.928</v>
      </c>
      <c r="L124" s="183"/>
      <c r="M124" s="183"/>
      <c r="N124" s="158"/>
      <c r="O124" s="158"/>
      <c r="P124" s="158"/>
      <c r="Q124" s="158"/>
      <c r="R124" s="161"/>
      <c r="T124" s="163"/>
      <c r="U124" s="158"/>
      <c r="V124" s="158"/>
      <c r="W124" s="158"/>
      <c r="X124" s="158"/>
      <c r="Y124" s="158"/>
      <c r="Z124" s="158"/>
      <c r="AA124" s="164"/>
      <c r="AT124" s="165" t="s">
        <v>145</v>
      </c>
      <c r="AU124" s="165" t="s">
        <v>104</v>
      </c>
      <c r="AV124" s="162" t="s">
        <v>142</v>
      </c>
      <c r="AW124" s="162" t="s">
        <v>31</v>
      </c>
      <c r="AX124" s="162" t="s">
        <v>81</v>
      </c>
      <c r="AY124" s="165" t="s">
        <v>137</v>
      </c>
    </row>
    <row r="125" spans="2:65" s="29" customFormat="1" ht="31.5" customHeight="1">
      <c r="B125" s="26"/>
      <c r="C125" s="140" t="s">
        <v>104</v>
      </c>
      <c r="D125" s="140" t="s">
        <v>138</v>
      </c>
      <c r="E125" s="141" t="s">
        <v>179</v>
      </c>
      <c r="F125" s="406" t="s">
        <v>180</v>
      </c>
      <c r="G125" s="406"/>
      <c r="H125" s="406"/>
      <c r="I125" s="406"/>
      <c r="J125" s="142" t="s">
        <v>150</v>
      </c>
      <c r="K125" s="143">
        <v>23.928</v>
      </c>
      <c r="L125" s="407"/>
      <c r="M125" s="407"/>
      <c r="N125" s="408">
        <f>ROUND(L125*K125,2)</f>
        <v>0</v>
      </c>
      <c r="O125" s="408"/>
      <c r="P125" s="408"/>
      <c r="Q125" s="408"/>
      <c r="R125" s="28"/>
      <c r="T125" s="144" t="s">
        <v>5</v>
      </c>
      <c r="U125" s="35" t="s">
        <v>38</v>
      </c>
      <c r="V125" s="145">
        <v>0.654</v>
      </c>
      <c r="W125" s="145">
        <f>V125*K125</f>
        <v>15.648912000000001</v>
      </c>
      <c r="X125" s="145">
        <v>0</v>
      </c>
      <c r="Y125" s="145">
        <f>X125*K125</f>
        <v>0</v>
      </c>
      <c r="Z125" s="145">
        <v>0</v>
      </c>
      <c r="AA125" s="146">
        <f>Z125*K125</f>
        <v>0</v>
      </c>
      <c r="AR125" s="12" t="s">
        <v>142</v>
      </c>
      <c r="AT125" s="12" t="s">
        <v>138</v>
      </c>
      <c r="AU125" s="12" t="s">
        <v>104</v>
      </c>
      <c r="AY125" s="12" t="s">
        <v>137</v>
      </c>
      <c r="BE125" s="147">
        <f>IF(U125="základní",N125,0)</f>
        <v>0</v>
      </c>
      <c r="BF125" s="147">
        <f>IF(U125="snížená",N125,0)</f>
        <v>0</v>
      </c>
      <c r="BG125" s="147">
        <f>IF(U125="zákl. přenesená",N125,0)</f>
        <v>0</v>
      </c>
      <c r="BH125" s="147">
        <f>IF(U125="sníž. přenesená",N125,0)</f>
        <v>0</v>
      </c>
      <c r="BI125" s="147">
        <f>IF(U125="nulová",N125,0)</f>
        <v>0</v>
      </c>
      <c r="BJ125" s="12" t="s">
        <v>81</v>
      </c>
      <c r="BK125" s="147">
        <f>ROUND(L125*K125,2)</f>
        <v>0</v>
      </c>
      <c r="BL125" s="12" t="s">
        <v>142</v>
      </c>
      <c r="BM125" s="12" t="s">
        <v>445</v>
      </c>
    </row>
    <row r="126" spans="2:65" s="29" customFormat="1" ht="31.5" customHeight="1">
      <c r="B126" s="26"/>
      <c r="C126" s="140" t="s">
        <v>147</v>
      </c>
      <c r="D126" s="140" t="s">
        <v>138</v>
      </c>
      <c r="E126" s="141" t="s">
        <v>197</v>
      </c>
      <c r="F126" s="406" t="s">
        <v>198</v>
      </c>
      <c r="G126" s="406"/>
      <c r="H126" s="406"/>
      <c r="I126" s="406"/>
      <c r="J126" s="142" t="s">
        <v>150</v>
      </c>
      <c r="K126" s="143">
        <v>11.964</v>
      </c>
      <c r="L126" s="407"/>
      <c r="M126" s="407"/>
      <c r="N126" s="408">
        <f>ROUND(L126*K126,2)</f>
        <v>0</v>
      </c>
      <c r="O126" s="408"/>
      <c r="P126" s="408"/>
      <c r="Q126" s="408"/>
      <c r="R126" s="28"/>
      <c r="T126" s="144" t="s">
        <v>5</v>
      </c>
      <c r="U126" s="35" t="s">
        <v>38</v>
      </c>
      <c r="V126" s="145">
        <v>0.345</v>
      </c>
      <c r="W126" s="145">
        <f>V126*K126</f>
        <v>4.12758</v>
      </c>
      <c r="X126" s="145">
        <v>0</v>
      </c>
      <c r="Y126" s="145">
        <f>X126*K126</f>
        <v>0</v>
      </c>
      <c r="Z126" s="145">
        <v>0</v>
      </c>
      <c r="AA126" s="146">
        <f>Z126*K126</f>
        <v>0</v>
      </c>
      <c r="AR126" s="12" t="s">
        <v>142</v>
      </c>
      <c r="AT126" s="12" t="s">
        <v>138</v>
      </c>
      <c r="AU126" s="12" t="s">
        <v>104</v>
      </c>
      <c r="AY126" s="12" t="s">
        <v>137</v>
      </c>
      <c r="BE126" s="147">
        <f>IF(U126="základní",N126,0)</f>
        <v>0</v>
      </c>
      <c r="BF126" s="147">
        <f>IF(U126="snížená",N126,0)</f>
        <v>0</v>
      </c>
      <c r="BG126" s="147">
        <f>IF(U126="zákl. přenesená",N126,0)</f>
        <v>0</v>
      </c>
      <c r="BH126" s="147">
        <f>IF(U126="sníž. přenesená",N126,0)</f>
        <v>0</v>
      </c>
      <c r="BI126" s="147">
        <f>IF(U126="nulová",N126,0)</f>
        <v>0</v>
      </c>
      <c r="BJ126" s="12" t="s">
        <v>81</v>
      </c>
      <c r="BK126" s="147">
        <f>ROUND(L126*K126,2)</f>
        <v>0</v>
      </c>
      <c r="BL126" s="12" t="s">
        <v>142</v>
      </c>
      <c r="BM126" s="12" t="s">
        <v>446</v>
      </c>
    </row>
    <row r="127" spans="2:51" s="153" customFormat="1" ht="14.4" customHeight="1">
      <c r="B127" s="148"/>
      <c r="C127" s="149"/>
      <c r="D127" s="149"/>
      <c r="E127" s="150" t="s">
        <v>5</v>
      </c>
      <c r="F127" s="417" t="s">
        <v>447</v>
      </c>
      <c r="G127" s="418"/>
      <c r="H127" s="418"/>
      <c r="I127" s="418"/>
      <c r="J127" s="149"/>
      <c r="K127" s="151">
        <v>11.964</v>
      </c>
      <c r="L127" s="182"/>
      <c r="M127" s="182"/>
      <c r="N127" s="149"/>
      <c r="O127" s="149"/>
      <c r="P127" s="149"/>
      <c r="Q127" s="149"/>
      <c r="R127" s="152"/>
      <c r="T127" s="154"/>
      <c r="U127" s="149"/>
      <c r="V127" s="149"/>
      <c r="W127" s="149"/>
      <c r="X127" s="149"/>
      <c r="Y127" s="149"/>
      <c r="Z127" s="149"/>
      <c r="AA127" s="155"/>
      <c r="AT127" s="156" t="s">
        <v>145</v>
      </c>
      <c r="AU127" s="156" t="s">
        <v>104</v>
      </c>
      <c r="AV127" s="153" t="s">
        <v>104</v>
      </c>
      <c r="AW127" s="153" t="s">
        <v>31</v>
      </c>
      <c r="AX127" s="153" t="s">
        <v>73</v>
      </c>
      <c r="AY127" s="156" t="s">
        <v>137</v>
      </c>
    </row>
    <row r="128" spans="2:51" s="162" customFormat="1" ht="14.4" customHeight="1">
      <c r="B128" s="157"/>
      <c r="C128" s="158"/>
      <c r="D128" s="158"/>
      <c r="E128" s="159" t="s">
        <v>5</v>
      </c>
      <c r="F128" s="419" t="s">
        <v>146</v>
      </c>
      <c r="G128" s="420"/>
      <c r="H128" s="420"/>
      <c r="I128" s="420"/>
      <c r="J128" s="158"/>
      <c r="K128" s="160">
        <v>11.964</v>
      </c>
      <c r="L128" s="183"/>
      <c r="M128" s="183"/>
      <c r="N128" s="158"/>
      <c r="O128" s="158"/>
      <c r="P128" s="158"/>
      <c r="Q128" s="158"/>
      <c r="R128" s="161"/>
      <c r="T128" s="163"/>
      <c r="U128" s="158"/>
      <c r="V128" s="158"/>
      <c r="W128" s="158"/>
      <c r="X128" s="158"/>
      <c r="Y128" s="158"/>
      <c r="Z128" s="158"/>
      <c r="AA128" s="164"/>
      <c r="AT128" s="165" t="s">
        <v>145</v>
      </c>
      <c r="AU128" s="165" t="s">
        <v>104</v>
      </c>
      <c r="AV128" s="162" t="s">
        <v>142</v>
      </c>
      <c r="AW128" s="162" t="s">
        <v>31</v>
      </c>
      <c r="AX128" s="162" t="s">
        <v>81</v>
      </c>
      <c r="AY128" s="165" t="s">
        <v>137</v>
      </c>
    </row>
    <row r="129" spans="2:65" s="29" customFormat="1" ht="31.5" customHeight="1">
      <c r="B129" s="26"/>
      <c r="C129" s="140" t="s">
        <v>142</v>
      </c>
      <c r="D129" s="140" t="s">
        <v>138</v>
      </c>
      <c r="E129" s="141" t="s">
        <v>202</v>
      </c>
      <c r="F129" s="406" t="s">
        <v>203</v>
      </c>
      <c r="G129" s="406"/>
      <c r="H129" s="406"/>
      <c r="I129" s="406"/>
      <c r="J129" s="142" t="s">
        <v>150</v>
      </c>
      <c r="K129" s="143">
        <v>11.964</v>
      </c>
      <c r="L129" s="407"/>
      <c r="M129" s="407"/>
      <c r="N129" s="408">
        <f>ROUND(L129*K129,2)</f>
        <v>0</v>
      </c>
      <c r="O129" s="408"/>
      <c r="P129" s="408"/>
      <c r="Q129" s="408"/>
      <c r="R129" s="28"/>
      <c r="T129" s="144" t="s">
        <v>5</v>
      </c>
      <c r="U129" s="35" t="s">
        <v>38</v>
      </c>
      <c r="V129" s="145">
        <v>0.083</v>
      </c>
      <c r="W129" s="145">
        <f>V129*K129</f>
        <v>0.9930120000000001</v>
      </c>
      <c r="X129" s="145">
        <v>0</v>
      </c>
      <c r="Y129" s="145">
        <f>X129*K129</f>
        <v>0</v>
      </c>
      <c r="Z129" s="145">
        <v>0</v>
      </c>
      <c r="AA129" s="146">
        <f>Z129*K129</f>
        <v>0</v>
      </c>
      <c r="AR129" s="12" t="s">
        <v>142</v>
      </c>
      <c r="AT129" s="12" t="s">
        <v>138</v>
      </c>
      <c r="AU129" s="12" t="s">
        <v>104</v>
      </c>
      <c r="AY129" s="12" t="s">
        <v>137</v>
      </c>
      <c r="BE129" s="147">
        <f>IF(U129="základní",N129,0)</f>
        <v>0</v>
      </c>
      <c r="BF129" s="147">
        <f>IF(U129="snížená",N129,0)</f>
        <v>0</v>
      </c>
      <c r="BG129" s="147">
        <f>IF(U129="zákl. přenesená",N129,0)</f>
        <v>0</v>
      </c>
      <c r="BH129" s="147">
        <f>IF(U129="sníž. přenesená",N129,0)</f>
        <v>0</v>
      </c>
      <c r="BI129" s="147">
        <f>IF(U129="nulová",N129,0)</f>
        <v>0</v>
      </c>
      <c r="BJ129" s="12" t="s">
        <v>81</v>
      </c>
      <c r="BK129" s="147">
        <f>ROUND(L129*K129,2)</f>
        <v>0</v>
      </c>
      <c r="BL129" s="12" t="s">
        <v>142</v>
      </c>
      <c r="BM129" s="12" t="s">
        <v>448</v>
      </c>
    </row>
    <row r="130" spans="2:65" s="29" customFormat="1" ht="31.5" customHeight="1">
      <c r="B130" s="26"/>
      <c r="C130" s="140" t="s">
        <v>163</v>
      </c>
      <c r="D130" s="140" t="s">
        <v>138</v>
      </c>
      <c r="E130" s="141" t="s">
        <v>206</v>
      </c>
      <c r="F130" s="406" t="s">
        <v>207</v>
      </c>
      <c r="G130" s="406"/>
      <c r="H130" s="406"/>
      <c r="I130" s="406"/>
      <c r="J130" s="142" t="s">
        <v>150</v>
      </c>
      <c r="K130" s="143">
        <v>11.964</v>
      </c>
      <c r="L130" s="407"/>
      <c r="M130" s="407"/>
      <c r="N130" s="408">
        <f>ROUND(L130*K130,2)</f>
        <v>0</v>
      </c>
      <c r="O130" s="408"/>
      <c r="P130" s="408"/>
      <c r="Q130" s="408"/>
      <c r="R130" s="28"/>
      <c r="T130" s="144" t="s">
        <v>5</v>
      </c>
      <c r="U130" s="35" t="s">
        <v>38</v>
      </c>
      <c r="V130" s="145">
        <v>0.097</v>
      </c>
      <c r="W130" s="145">
        <f>V130*K130</f>
        <v>1.160508</v>
      </c>
      <c r="X130" s="145">
        <v>0</v>
      </c>
      <c r="Y130" s="145">
        <f>X130*K130</f>
        <v>0</v>
      </c>
      <c r="Z130" s="145">
        <v>0</v>
      </c>
      <c r="AA130" s="146">
        <f>Z130*K130</f>
        <v>0</v>
      </c>
      <c r="AR130" s="12" t="s">
        <v>142</v>
      </c>
      <c r="AT130" s="12" t="s">
        <v>138</v>
      </c>
      <c r="AU130" s="12" t="s">
        <v>104</v>
      </c>
      <c r="AY130" s="12" t="s">
        <v>137</v>
      </c>
      <c r="BE130" s="147">
        <f>IF(U130="základní",N130,0)</f>
        <v>0</v>
      </c>
      <c r="BF130" s="147">
        <f>IF(U130="snížená",N130,0)</f>
        <v>0</v>
      </c>
      <c r="BG130" s="147">
        <f>IF(U130="zákl. přenesená",N130,0)</f>
        <v>0</v>
      </c>
      <c r="BH130" s="147">
        <f>IF(U130="sníž. přenesená",N130,0)</f>
        <v>0</v>
      </c>
      <c r="BI130" s="147">
        <f>IF(U130="nulová",N130,0)</f>
        <v>0</v>
      </c>
      <c r="BJ130" s="12" t="s">
        <v>81</v>
      </c>
      <c r="BK130" s="147">
        <f>ROUND(L130*K130,2)</f>
        <v>0</v>
      </c>
      <c r="BL130" s="12" t="s">
        <v>142</v>
      </c>
      <c r="BM130" s="12" t="s">
        <v>449</v>
      </c>
    </row>
    <row r="131" spans="2:65" s="29" customFormat="1" ht="22.5" customHeight="1">
      <c r="B131" s="26"/>
      <c r="C131" s="140" t="s">
        <v>168</v>
      </c>
      <c r="D131" s="140" t="s">
        <v>138</v>
      </c>
      <c r="E131" s="141" t="s">
        <v>217</v>
      </c>
      <c r="F131" s="406" t="s">
        <v>218</v>
      </c>
      <c r="G131" s="406"/>
      <c r="H131" s="406"/>
      <c r="I131" s="406"/>
      <c r="J131" s="142" t="s">
        <v>150</v>
      </c>
      <c r="K131" s="143">
        <v>11.964</v>
      </c>
      <c r="L131" s="407"/>
      <c r="M131" s="407"/>
      <c r="N131" s="408">
        <f>ROUND(L131*K131,2)</f>
        <v>0</v>
      </c>
      <c r="O131" s="408"/>
      <c r="P131" s="408"/>
      <c r="Q131" s="408"/>
      <c r="R131" s="28"/>
      <c r="T131" s="144" t="s">
        <v>5</v>
      </c>
      <c r="U131" s="35" t="s">
        <v>38</v>
      </c>
      <c r="V131" s="145">
        <v>0.009</v>
      </c>
      <c r="W131" s="145">
        <f>V131*K131</f>
        <v>0.107676</v>
      </c>
      <c r="X131" s="145">
        <v>0</v>
      </c>
      <c r="Y131" s="145">
        <f>X131*K131</f>
        <v>0</v>
      </c>
      <c r="Z131" s="145">
        <v>0</v>
      </c>
      <c r="AA131" s="146">
        <f>Z131*K131</f>
        <v>0</v>
      </c>
      <c r="AR131" s="12" t="s">
        <v>142</v>
      </c>
      <c r="AT131" s="12" t="s">
        <v>138</v>
      </c>
      <c r="AU131" s="12" t="s">
        <v>104</v>
      </c>
      <c r="AY131" s="12" t="s">
        <v>137</v>
      </c>
      <c r="BE131" s="147">
        <f>IF(U131="základní",N131,0)</f>
        <v>0</v>
      </c>
      <c r="BF131" s="147">
        <f>IF(U131="snížená",N131,0)</f>
        <v>0</v>
      </c>
      <c r="BG131" s="147">
        <f>IF(U131="zákl. přenesená",N131,0)</f>
        <v>0</v>
      </c>
      <c r="BH131" s="147">
        <f>IF(U131="sníž. přenesená",N131,0)</f>
        <v>0</v>
      </c>
      <c r="BI131" s="147">
        <f>IF(U131="nulová",N131,0)</f>
        <v>0</v>
      </c>
      <c r="BJ131" s="12" t="s">
        <v>81</v>
      </c>
      <c r="BK131" s="147">
        <f>ROUND(L131*K131,2)</f>
        <v>0</v>
      </c>
      <c r="BL131" s="12" t="s">
        <v>142</v>
      </c>
      <c r="BM131" s="12" t="s">
        <v>450</v>
      </c>
    </row>
    <row r="132" spans="2:65" s="29" customFormat="1" ht="31.5" customHeight="1">
      <c r="B132" s="26"/>
      <c r="C132" s="140" t="s">
        <v>172</v>
      </c>
      <c r="D132" s="140" t="s">
        <v>138</v>
      </c>
      <c r="E132" s="141" t="s">
        <v>221</v>
      </c>
      <c r="F132" s="406" t="s">
        <v>222</v>
      </c>
      <c r="G132" s="406"/>
      <c r="H132" s="406"/>
      <c r="I132" s="406"/>
      <c r="J132" s="142" t="s">
        <v>223</v>
      </c>
      <c r="K132" s="143">
        <v>15.553</v>
      </c>
      <c r="L132" s="407"/>
      <c r="M132" s="407"/>
      <c r="N132" s="408">
        <f>ROUND(L132*K132,2)</f>
        <v>0</v>
      </c>
      <c r="O132" s="408"/>
      <c r="P132" s="408"/>
      <c r="Q132" s="408"/>
      <c r="R132" s="28"/>
      <c r="T132" s="144" t="s">
        <v>5</v>
      </c>
      <c r="U132" s="35" t="s">
        <v>38</v>
      </c>
      <c r="V132" s="145">
        <v>0</v>
      </c>
      <c r="W132" s="145">
        <f>V132*K132</f>
        <v>0</v>
      </c>
      <c r="X132" s="145">
        <v>0</v>
      </c>
      <c r="Y132" s="145">
        <f>X132*K132</f>
        <v>0</v>
      </c>
      <c r="Z132" s="145">
        <v>0</v>
      </c>
      <c r="AA132" s="146">
        <f>Z132*K132</f>
        <v>0</v>
      </c>
      <c r="AR132" s="12" t="s">
        <v>142</v>
      </c>
      <c r="AT132" s="12" t="s">
        <v>138</v>
      </c>
      <c r="AU132" s="12" t="s">
        <v>104</v>
      </c>
      <c r="AY132" s="12" t="s">
        <v>137</v>
      </c>
      <c r="BE132" s="147">
        <f>IF(U132="základní",N132,0)</f>
        <v>0</v>
      </c>
      <c r="BF132" s="147">
        <f>IF(U132="snížená",N132,0)</f>
        <v>0</v>
      </c>
      <c r="BG132" s="147">
        <f>IF(U132="zákl. přenesená",N132,0)</f>
        <v>0</v>
      </c>
      <c r="BH132" s="147">
        <f>IF(U132="sníž. přenesená",N132,0)</f>
        <v>0</v>
      </c>
      <c r="BI132" s="147">
        <f>IF(U132="nulová",N132,0)</f>
        <v>0</v>
      </c>
      <c r="BJ132" s="12" t="s">
        <v>81</v>
      </c>
      <c r="BK132" s="147">
        <f>ROUND(L132*K132,2)</f>
        <v>0</v>
      </c>
      <c r="BL132" s="12" t="s">
        <v>142</v>
      </c>
      <c r="BM132" s="12" t="s">
        <v>451</v>
      </c>
    </row>
    <row r="133" spans="2:65" s="29" customFormat="1" ht="31.5" customHeight="1">
      <c r="B133" s="26"/>
      <c r="C133" s="140" t="s">
        <v>178</v>
      </c>
      <c r="D133" s="140" t="s">
        <v>138</v>
      </c>
      <c r="E133" s="141" t="s">
        <v>226</v>
      </c>
      <c r="F133" s="406" t="s">
        <v>227</v>
      </c>
      <c r="G133" s="406"/>
      <c r="H133" s="406"/>
      <c r="I133" s="406"/>
      <c r="J133" s="142" t="s">
        <v>150</v>
      </c>
      <c r="K133" s="143">
        <v>11.964</v>
      </c>
      <c r="L133" s="407"/>
      <c r="M133" s="407"/>
      <c r="N133" s="408">
        <f>ROUND(L133*K133,2)</f>
        <v>0</v>
      </c>
      <c r="O133" s="408"/>
      <c r="P133" s="408"/>
      <c r="Q133" s="408"/>
      <c r="R133" s="28"/>
      <c r="T133" s="144" t="s">
        <v>5</v>
      </c>
      <c r="U133" s="35" t="s">
        <v>38</v>
      </c>
      <c r="V133" s="145">
        <v>0.299</v>
      </c>
      <c r="W133" s="145">
        <f>V133*K133</f>
        <v>3.577236</v>
      </c>
      <c r="X133" s="145">
        <v>0</v>
      </c>
      <c r="Y133" s="145">
        <f>X133*K133</f>
        <v>0</v>
      </c>
      <c r="Z133" s="145">
        <v>0</v>
      </c>
      <c r="AA133" s="146">
        <f>Z133*K133</f>
        <v>0</v>
      </c>
      <c r="AR133" s="12" t="s">
        <v>142</v>
      </c>
      <c r="AT133" s="12" t="s">
        <v>138</v>
      </c>
      <c r="AU133" s="12" t="s">
        <v>104</v>
      </c>
      <c r="AY133" s="12" t="s">
        <v>137</v>
      </c>
      <c r="BE133" s="147">
        <f>IF(U133="základní",N133,0)</f>
        <v>0</v>
      </c>
      <c r="BF133" s="147">
        <f>IF(U133="snížená",N133,0)</f>
        <v>0</v>
      </c>
      <c r="BG133" s="147">
        <f>IF(U133="zákl. přenesená",N133,0)</f>
        <v>0</v>
      </c>
      <c r="BH133" s="147">
        <f>IF(U133="sníž. přenesená",N133,0)</f>
        <v>0</v>
      </c>
      <c r="BI133" s="147">
        <f>IF(U133="nulová",N133,0)</f>
        <v>0</v>
      </c>
      <c r="BJ133" s="12" t="s">
        <v>81</v>
      </c>
      <c r="BK133" s="147">
        <f>ROUND(L133*K133,2)</f>
        <v>0</v>
      </c>
      <c r="BL133" s="12" t="s">
        <v>142</v>
      </c>
      <c r="BM133" s="12" t="s">
        <v>452</v>
      </c>
    </row>
    <row r="134" spans="2:51" s="171" customFormat="1" ht="14.4" customHeight="1">
      <c r="B134" s="166"/>
      <c r="C134" s="167"/>
      <c r="D134" s="167"/>
      <c r="E134" s="168" t="s">
        <v>5</v>
      </c>
      <c r="F134" s="426" t="s">
        <v>453</v>
      </c>
      <c r="G134" s="427"/>
      <c r="H134" s="427"/>
      <c r="I134" s="427"/>
      <c r="J134" s="167"/>
      <c r="K134" s="169" t="s">
        <v>5</v>
      </c>
      <c r="L134" s="184"/>
      <c r="M134" s="184"/>
      <c r="N134" s="167"/>
      <c r="O134" s="167"/>
      <c r="P134" s="167"/>
      <c r="Q134" s="167"/>
      <c r="R134" s="170"/>
      <c r="T134" s="172"/>
      <c r="U134" s="167"/>
      <c r="V134" s="167"/>
      <c r="W134" s="167"/>
      <c r="X134" s="167"/>
      <c r="Y134" s="167"/>
      <c r="Z134" s="167"/>
      <c r="AA134" s="173"/>
      <c r="AT134" s="174" t="s">
        <v>145</v>
      </c>
      <c r="AU134" s="174" t="s">
        <v>104</v>
      </c>
      <c r="AV134" s="171" t="s">
        <v>81</v>
      </c>
      <c r="AW134" s="171" t="s">
        <v>31</v>
      </c>
      <c r="AX134" s="171" t="s">
        <v>73</v>
      </c>
      <c r="AY134" s="174" t="s">
        <v>137</v>
      </c>
    </row>
    <row r="135" spans="2:51" s="153" customFormat="1" ht="14.4" customHeight="1">
      <c r="B135" s="148"/>
      <c r="C135" s="149"/>
      <c r="D135" s="149"/>
      <c r="E135" s="150" t="s">
        <v>5</v>
      </c>
      <c r="F135" s="424" t="s">
        <v>454</v>
      </c>
      <c r="G135" s="425"/>
      <c r="H135" s="425"/>
      <c r="I135" s="425"/>
      <c r="J135" s="149"/>
      <c r="K135" s="151">
        <v>11.964</v>
      </c>
      <c r="L135" s="182"/>
      <c r="M135" s="182"/>
      <c r="N135" s="149"/>
      <c r="O135" s="149"/>
      <c r="P135" s="149"/>
      <c r="Q135" s="149"/>
      <c r="R135" s="152"/>
      <c r="T135" s="154"/>
      <c r="U135" s="149"/>
      <c r="V135" s="149"/>
      <c r="W135" s="149"/>
      <c r="X135" s="149"/>
      <c r="Y135" s="149"/>
      <c r="Z135" s="149"/>
      <c r="AA135" s="155"/>
      <c r="AT135" s="156" t="s">
        <v>145</v>
      </c>
      <c r="AU135" s="156" t="s">
        <v>104</v>
      </c>
      <c r="AV135" s="153" t="s">
        <v>104</v>
      </c>
      <c r="AW135" s="153" t="s">
        <v>31</v>
      </c>
      <c r="AX135" s="153" t="s">
        <v>73</v>
      </c>
      <c r="AY135" s="156" t="s">
        <v>137</v>
      </c>
    </row>
    <row r="136" spans="2:51" s="162" customFormat="1" ht="14.4" customHeight="1">
      <c r="B136" s="157"/>
      <c r="C136" s="158"/>
      <c r="D136" s="158"/>
      <c r="E136" s="159" t="s">
        <v>5</v>
      </c>
      <c r="F136" s="419" t="s">
        <v>146</v>
      </c>
      <c r="G136" s="420"/>
      <c r="H136" s="420"/>
      <c r="I136" s="420"/>
      <c r="J136" s="158"/>
      <c r="K136" s="160">
        <v>11.964</v>
      </c>
      <c r="L136" s="183"/>
      <c r="M136" s="183"/>
      <c r="N136" s="158"/>
      <c r="O136" s="158"/>
      <c r="P136" s="158"/>
      <c r="Q136" s="158"/>
      <c r="R136" s="161"/>
      <c r="T136" s="163"/>
      <c r="U136" s="158"/>
      <c r="V136" s="158"/>
      <c r="W136" s="158"/>
      <c r="X136" s="158"/>
      <c r="Y136" s="158"/>
      <c r="Z136" s="158"/>
      <c r="AA136" s="164"/>
      <c r="AT136" s="165" t="s">
        <v>145</v>
      </c>
      <c r="AU136" s="165" t="s">
        <v>104</v>
      </c>
      <c r="AV136" s="162" t="s">
        <v>142</v>
      </c>
      <c r="AW136" s="162" t="s">
        <v>31</v>
      </c>
      <c r="AX136" s="162" t="s">
        <v>81</v>
      </c>
      <c r="AY136" s="165" t="s">
        <v>137</v>
      </c>
    </row>
    <row r="137" spans="2:63" s="132" customFormat="1" ht="29.85" customHeight="1">
      <c r="B137" s="128"/>
      <c r="C137" s="129"/>
      <c r="D137" s="139" t="s">
        <v>351</v>
      </c>
      <c r="E137" s="139"/>
      <c r="F137" s="139"/>
      <c r="G137" s="139"/>
      <c r="H137" s="139"/>
      <c r="I137" s="139"/>
      <c r="J137" s="139"/>
      <c r="K137" s="139"/>
      <c r="L137" s="185"/>
      <c r="M137" s="185"/>
      <c r="N137" s="413">
        <f>BK137</f>
        <v>0</v>
      </c>
      <c r="O137" s="414"/>
      <c r="P137" s="414"/>
      <c r="Q137" s="414"/>
      <c r="R137" s="131"/>
      <c r="T137" s="133"/>
      <c r="U137" s="129"/>
      <c r="V137" s="129"/>
      <c r="W137" s="134">
        <f>SUM(W138:W141)</f>
        <v>7.878294</v>
      </c>
      <c r="X137" s="129"/>
      <c r="Y137" s="134">
        <f>SUM(Y138:Y141)</f>
        <v>0</v>
      </c>
      <c r="Z137" s="129"/>
      <c r="AA137" s="135">
        <f>SUM(AA138:AA141)</f>
        <v>0</v>
      </c>
      <c r="AR137" s="136" t="s">
        <v>81</v>
      </c>
      <c r="AT137" s="137" t="s">
        <v>72</v>
      </c>
      <c r="AU137" s="137" t="s">
        <v>81</v>
      </c>
      <c r="AY137" s="136" t="s">
        <v>137</v>
      </c>
      <c r="BK137" s="138">
        <f>SUM(BK138:BK141)</f>
        <v>0</v>
      </c>
    </row>
    <row r="138" spans="2:65" s="29" customFormat="1" ht="22.5" customHeight="1">
      <c r="B138" s="26"/>
      <c r="C138" s="140" t="s">
        <v>182</v>
      </c>
      <c r="D138" s="140" t="s">
        <v>138</v>
      </c>
      <c r="E138" s="141" t="s">
        <v>397</v>
      </c>
      <c r="F138" s="406" t="s">
        <v>398</v>
      </c>
      <c r="G138" s="406"/>
      <c r="H138" s="406"/>
      <c r="I138" s="406"/>
      <c r="J138" s="142" t="s">
        <v>150</v>
      </c>
      <c r="K138" s="143">
        <v>5.982</v>
      </c>
      <c r="L138" s="407"/>
      <c r="M138" s="407"/>
      <c r="N138" s="408">
        <f>ROUND(L138*K138,2)</f>
        <v>0</v>
      </c>
      <c r="O138" s="408"/>
      <c r="P138" s="408"/>
      <c r="Q138" s="408"/>
      <c r="R138" s="28"/>
      <c r="T138" s="144" t="s">
        <v>5</v>
      </c>
      <c r="U138" s="35" t="s">
        <v>38</v>
      </c>
      <c r="V138" s="145">
        <v>1.317</v>
      </c>
      <c r="W138" s="145">
        <f>V138*K138</f>
        <v>7.878294</v>
      </c>
      <c r="X138" s="145">
        <v>0</v>
      </c>
      <c r="Y138" s="145">
        <f>X138*K138</f>
        <v>0</v>
      </c>
      <c r="Z138" s="145">
        <v>0</v>
      </c>
      <c r="AA138" s="146">
        <f>Z138*K138</f>
        <v>0</v>
      </c>
      <c r="AR138" s="12" t="s">
        <v>142</v>
      </c>
      <c r="AT138" s="12" t="s">
        <v>138</v>
      </c>
      <c r="AU138" s="12" t="s">
        <v>104</v>
      </c>
      <c r="AY138" s="12" t="s">
        <v>137</v>
      </c>
      <c r="BE138" s="147">
        <f>IF(U138="základní",N138,0)</f>
        <v>0</v>
      </c>
      <c r="BF138" s="147">
        <f>IF(U138="snížená",N138,0)</f>
        <v>0</v>
      </c>
      <c r="BG138" s="147">
        <f>IF(U138="zákl. přenesená",N138,0)</f>
        <v>0</v>
      </c>
      <c r="BH138" s="147">
        <f>IF(U138="sníž. přenesená",N138,0)</f>
        <v>0</v>
      </c>
      <c r="BI138" s="147">
        <f>IF(U138="nulová",N138,0)</f>
        <v>0</v>
      </c>
      <c r="BJ138" s="12" t="s">
        <v>81</v>
      </c>
      <c r="BK138" s="147">
        <f>ROUND(L138*K138,2)</f>
        <v>0</v>
      </c>
      <c r="BL138" s="12" t="s">
        <v>142</v>
      </c>
      <c r="BM138" s="12" t="s">
        <v>455</v>
      </c>
    </row>
    <row r="139" spans="2:51" s="171" customFormat="1" ht="14.4" customHeight="1">
      <c r="B139" s="166"/>
      <c r="C139" s="167"/>
      <c r="D139" s="167"/>
      <c r="E139" s="168" t="s">
        <v>5</v>
      </c>
      <c r="F139" s="426" t="s">
        <v>456</v>
      </c>
      <c r="G139" s="427"/>
      <c r="H139" s="427"/>
      <c r="I139" s="427"/>
      <c r="J139" s="167"/>
      <c r="K139" s="169" t="s">
        <v>5</v>
      </c>
      <c r="L139" s="184"/>
      <c r="M139" s="184"/>
      <c r="N139" s="167"/>
      <c r="O139" s="167"/>
      <c r="P139" s="167"/>
      <c r="Q139" s="167"/>
      <c r="R139" s="170"/>
      <c r="T139" s="172"/>
      <c r="U139" s="167"/>
      <c r="V139" s="167"/>
      <c r="W139" s="167"/>
      <c r="X139" s="167"/>
      <c r="Y139" s="167"/>
      <c r="Z139" s="167"/>
      <c r="AA139" s="173"/>
      <c r="AT139" s="174" t="s">
        <v>145</v>
      </c>
      <c r="AU139" s="174" t="s">
        <v>104</v>
      </c>
      <c r="AV139" s="171" t="s">
        <v>81</v>
      </c>
      <c r="AW139" s="171" t="s">
        <v>31</v>
      </c>
      <c r="AX139" s="171" t="s">
        <v>73</v>
      </c>
      <c r="AY139" s="174" t="s">
        <v>137</v>
      </c>
    </row>
    <row r="140" spans="2:51" s="153" customFormat="1" ht="14.4" customHeight="1">
      <c r="B140" s="148"/>
      <c r="C140" s="149"/>
      <c r="D140" s="149"/>
      <c r="E140" s="150" t="s">
        <v>5</v>
      </c>
      <c r="F140" s="424" t="s">
        <v>457</v>
      </c>
      <c r="G140" s="425"/>
      <c r="H140" s="425"/>
      <c r="I140" s="425"/>
      <c r="J140" s="149"/>
      <c r="K140" s="151">
        <v>5.982</v>
      </c>
      <c r="L140" s="182"/>
      <c r="M140" s="182"/>
      <c r="N140" s="149"/>
      <c r="O140" s="149"/>
      <c r="P140" s="149"/>
      <c r="Q140" s="149"/>
      <c r="R140" s="152"/>
      <c r="T140" s="154"/>
      <c r="U140" s="149"/>
      <c r="V140" s="149"/>
      <c r="W140" s="149"/>
      <c r="X140" s="149"/>
      <c r="Y140" s="149"/>
      <c r="Z140" s="149"/>
      <c r="AA140" s="155"/>
      <c r="AT140" s="156" t="s">
        <v>145</v>
      </c>
      <c r="AU140" s="156" t="s">
        <v>104</v>
      </c>
      <c r="AV140" s="153" t="s">
        <v>104</v>
      </c>
      <c r="AW140" s="153" t="s">
        <v>31</v>
      </c>
      <c r="AX140" s="153" t="s">
        <v>73</v>
      </c>
      <c r="AY140" s="156" t="s">
        <v>137</v>
      </c>
    </row>
    <row r="141" spans="2:51" s="162" customFormat="1" ht="14.4" customHeight="1">
      <c r="B141" s="157"/>
      <c r="C141" s="158"/>
      <c r="D141" s="158"/>
      <c r="E141" s="159" t="s">
        <v>5</v>
      </c>
      <c r="F141" s="419" t="s">
        <v>146</v>
      </c>
      <c r="G141" s="420"/>
      <c r="H141" s="420"/>
      <c r="I141" s="420"/>
      <c r="J141" s="158"/>
      <c r="K141" s="160">
        <v>5.982</v>
      </c>
      <c r="L141" s="183"/>
      <c r="M141" s="183"/>
      <c r="N141" s="158"/>
      <c r="O141" s="158"/>
      <c r="P141" s="158"/>
      <c r="Q141" s="158"/>
      <c r="R141" s="161"/>
      <c r="T141" s="163"/>
      <c r="U141" s="158"/>
      <c r="V141" s="158"/>
      <c r="W141" s="158"/>
      <c r="X141" s="158"/>
      <c r="Y141" s="158"/>
      <c r="Z141" s="158"/>
      <c r="AA141" s="164"/>
      <c r="AT141" s="165" t="s">
        <v>145</v>
      </c>
      <c r="AU141" s="165" t="s">
        <v>104</v>
      </c>
      <c r="AV141" s="162" t="s">
        <v>142</v>
      </c>
      <c r="AW141" s="162" t="s">
        <v>31</v>
      </c>
      <c r="AX141" s="162" t="s">
        <v>81</v>
      </c>
      <c r="AY141" s="165" t="s">
        <v>137</v>
      </c>
    </row>
    <row r="142" spans="2:63" s="132" customFormat="1" ht="29.85" customHeight="1">
      <c r="B142" s="128"/>
      <c r="C142" s="129"/>
      <c r="D142" s="139" t="s">
        <v>352</v>
      </c>
      <c r="E142" s="139"/>
      <c r="F142" s="139"/>
      <c r="G142" s="139"/>
      <c r="H142" s="139"/>
      <c r="I142" s="139"/>
      <c r="J142" s="139"/>
      <c r="K142" s="139"/>
      <c r="L142" s="185"/>
      <c r="M142" s="185"/>
      <c r="N142" s="413">
        <f>BK142</f>
        <v>0</v>
      </c>
      <c r="O142" s="414"/>
      <c r="P142" s="414"/>
      <c r="Q142" s="414"/>
      <c r="R142" s="131"/>
      <c r="T142" s="133"/>
      <c r="U142" s="129"/>
      <c r="V142" s="129"/>
      <c r="W142" s="134">
        <f>W143</f>
        <v>2.307366</v>
      </c>
      <c r="X142" s="129"/>
      <c r="Y142" s="134">
        <f>Y143</f>
        <v>0.01110954</v>
      </c>
      <c r="Z142" s="129"/>
      <c r="AA142" s="135">
        <f>AA143</f>
        <v>0</v>
      </c>
      <c r="AR142" s="136" t="s">
        <v>81</v>
      </c>
      <c r="AT142" s="137" t="s">
        <v>72</v>
      </c>
      <c r="AU142" s="137" t="s">
        <v>81</v>
      </c>
      <c r="AY142" s="136" t="s">
        <v>137</v>
      </c>
      <c r="BK142" s="138">
        <f>BK143</f>
        <v>0</v>
      </c>
    </row>
    <row r="143" spans="2:65" s="29" customFormat="1" ht="31.5" customHeight="1">
      <c r="B143" s="26"/>
      <c r="C143" s="140" t="s">
        <v>187</v>
      </c>
      <c r="D143" s="140" t="s">
        <v>138</v>
      </c>
      <c r="E143" s="141" t="s">
        <v>423</v>
      </c>
      <c r="F143" s="406" t="s">
        <v>424</v>
      </c>
      <c r="G143" s="406"/>
      <c r="H143" s="406"/>
      <c r="I143" s="406"/>
      <c r="J143" s="142" t="s">
        <v>157</v>
      </c>
      <c r="K143" s="143">
        <v>85.458</v>
      </c>
      <c r="L143" s="407"/>
      <c r="M143" s="407"/>
      <c r="N143" s="408">
        <f>ROUND(L143*K143,2)</f>
        <v>0</v>
      </c>
      <c r="O143" s="408"/>
      <c r="P143" s="408"/>
      <c r="Q143" s="408"/>
      <c r="R143" s="28"/>
      <c r="T143" s="144" t="s">
        <v>5</v>
      </c>
      <c r="U143" s="35" t="s">
        <v>38</v>
      </c>
      <c r="V143" s="145">
        <v>0.027</v>
      </c>
      <c r="W143" s="145">
        <f>V143*K143</f>
        <v>2.307366</v>
      </c>
      <c r="X143" s="145">
        <v>0.00013</v>
      </c>
      <c r="Y143" s="145">
        <f>X143*K143</f>
        <v>0.01110954</v>
      </c>
      <c r="Z143" s="145">
        <v>0</v>
      </c>
      <c r="AA143" s="146">
        <f>Z143*K143</f>
        <v>0</v>
      </c>
      <c r="AR143" s="12" t="s">
        <v>142</v>
      </c>
      <c r="AT143" s="12" t="s">
        <v>138</v>
      </c>
      <c r="AU143" s="12" t="s">
        <v>104</v>
      </c>
      <c r="AY143" s="12" t="s">
        <v>137</v>
      </c>
      <c r="BE143" s="147">
        <f>IF(U143="základní",N143,0)</f>
        <v>0</v>
      </c>
      <c r="BF143" s="147">
        <f>IF(U143="snížená",N143,0)</f>
        <v>0</v>
      </c>
      <c r="BG143" s="147">
        <f>IF(U143="zákl. přenesená",N143,0)</f>
        <v>0</v>
      </c>
      <c r="BH143" s="147">
        <f>IF(U143="sníž. přenesená",N143,0)</f>
        <v>0</v>
      </c>
      <c r="BI143" s="147">
        <f>IF(U143="nulová",N143,0)</f>
        <v>0</v>
      </c>
      <c r="BJ143" s="12" t="s">
        <v>81</v>
      </c>
      <c r="BK143" s="147">
        <f>ROUND(L143*K143,2)</f>
        <v>0</v>
      </c>
      <c r="BL143" s="12" t="s">
        <v>142</v>
      </c>
      <c r="BM143" s="12" t="s">
        <v>458</v>
      </c>
    </row>
    <row r="144" spans="2:63" s="132" customFormat="1" ht="37.35" customHeight="1">
      <c r="B144" s="128"/>
      <c r="C144" s="129"/>
      <c r="D144" s="130" t="s">
        <v>438</v>
      </c>
      <c r="E144" s="130"/>
      <c r="F144" s="130"/>
      <c r="G144" s="130"/>
      <c r="H144" s="130"/>
      <c r="I144" s="130"/>
      <c r="J144" s="130"/>
      <c r="K144" s="130"/>
      <c r="L144" s="332"/>
      <c r="M144" s="332"/>
      <c r="N144" s="470">
        <f>BK144</f>
        <v>0</v>
      </c>
      <c r="O144" s="471"/>
      <c r="P144" s="471"/>
      <c r="Q144" s="471"/>
      <c r="R144" s="131"/>
      <c r="T144" s="133"/>
      <c r="U144" s="129"/>
      <c r="V144" s="129"/>
      <c r="W144" s="134">
        <f>W145</f>
        <v>5.797404</v>
      </c>
      <c r="X144" s="129"/>
      <c r="Y144" s="134">
        <f>Y145</f>
        <v>0.05423854</v>
      </c>
      <c r="Z144" s="129"/>
      <c r="AA144" s="135">
        <f>AA145</f>
        <v>0</v>
      </c>
      <c r="AR144" s="136" t="s">
        <v>104</v>
      </c>
      <c r="AT144" s="137" t="s">
        <v>72</v>
      </c>
      <c r="AU144" s="137" t="s">
        <v>73</v>
      </c>
      <c r="AY144" s="136" t="s">
        <v>137</v>
      </c>
      <c r="BK144" s="138">
        <f>BK145</f>
        <v>0</v>
      </c>
    </row>
    <row r="145" spans="2:63" s="132" customFormat="1" ht="19.95" customHeight="1">
      <c r="B145" s="128"/>
      <c r="C145" s="129"/>
      <c r="D145" s="139" t="s">
        <v>439</v>
      </c>
      <c r="E145" s="139"/>
      <c r="F145" s="139"/>
      <c r="G145" s="139"/>
      <c r="H145" s="139"/>
      <c r="I145" s="139"/>
      <c r="J145" s="139"/>
      <c r="K145" s="139"/>
      <c r="L145" s="185"/>
      <c r="M145" s="185"/>
      <c r="N145" s="413">
        <f>BK145</f>
        <v>0</v>
      </c>
      <c r="O145" s="414"/>
      <c r="P145" s="414"/>
      <c r="Q145" s="414"/>
      <c r="R145" s="131"/>
      <c r="T145" s="133"/>
      <c r="U145" s="129"/>
      <c r="V145" s="129"/>
      <c r="W145" s="134">
        <f>SUM(W146:W152)</f>
        <v>5.797404</v>
      </c>
      <c r="X145" s="129"/>
      <c r="Y145" s="134">
        <f>SUM(Y146:Y152)</f>
        <v>0.05423854</v>
      </c>
      <c r="Z145" s="129"/>
      <c r="AA145" s="135">
        <f>SUM(AA146:AA152)</f>
        <v>0</v>
      </c>
      <c r="AR145" s="136" t="s">
        <v>104</v>
      </c>
      <c r="AT145" s="137" t="s">
        <v>72</v>
      </c>
      <c r="AU145" s="137" t="s">
        <v>81</v>
      </c>
      <c r="AY145" s="136" t="s">
        <v>137</v>
      </c>
      <c r="BK145" s="138">
        <f>SUM(BK146:BK152)</f>
        <v>0</v>
      </c>
    </row>
    <row r="146" spans="2:65" s="29" customFormat="1" ht="31.5" customHeight="1">
      <c r="B146" s="26"/>
      <c r="C146" s="140" t="s">
        <v>191</v>
      </c>
      <c r="D146" s="140" t="s">
        <v>138</v>
      </c>
      <c r="E146" s="141" t="s">
        <v>459</v>
      </c>
      <c r="F146" s="406" t="s">
        <v>460</v>
      </c>
      <c r="G146" s="406"/>
      <c r="H146" s="406"/>
      <c r="I146" s="406"/>
      <c r="J146" s="142" t="s">
        <v>157</v>
      </c>
      <c r="K146" s="143">
        <v>85.458</v>
      </c>
      <c r="L146" s="407"/>
      <c r="M146" s="407"/>
      <c r="N146" s="408">
        <f>ROUND(L146*K146,2)</f>
        <v>0</v>
      </c>
      <c r="O146" s="408"/>
      <c r="P146" s="408"/>
      <c r="Q146" s="408"/>
      <c r="R146" s="28"/>
      <c r="T146" s="144" t="s">
        <v>5</v>
      </c>
      <c r="U146" s="35" t="s">
        <v>38</v>
      </c>
      <c r="V146" s="145">
        <v>0.058</v>
      </c>
      <c r="W146" s="145">
        <f>V146*K146</f>
        <v>4.956564</v>
      </c>
      <c r="X146" s="145">
        <v>0</v>
      </c>
      <c r="Y146" s="145">
        <f>X146*K146</f>
        <v>0</v>
      </c>
      <c r="Z146" s="145">
        <v>0</v>
      </c>
      <c r="AA146" s="146">
        <f>Z146*K146</f>
        <v>0</v>
      </c>
      <c r="AR146" s="12" t="s">
        <v>216</v>
      </c>
      <c r="AT146" s="12" t="s">
        <v>138</v>
      </c>
      <c r="AU146" s="12" t="s">
        <v>104</v>
      </c>
      <c r="AY146" s="12" t="s">
        <v>137</v>
      </c>
      <c r="BE146" s="147">
        <f>IF(U146="základní",N146,0)</f>
        <v>0</v>
      </c>
      <c r="BF146" s="147">
        <f>IF(U146="snížená",N146,0)</f>
        <v>0</v>
      </c>
      <c r="BG146" s="147">
        <f>IF(U146="zákl. přenesená",N146,0)</f>
        <v>0</v>
      </c>
      <c r="BH146" s="147">
        <f>IF(U146="sníž. přenesená",N146,0)</f>
        <v>0</v>
      </c>
      <c r="BI146" s="147">
        <f>IF(U146="nulová",N146,0)</f>
        <v>0</v>
      </c>
      <c r="BJ146" s="12" t="s">
        <v>81</v>
      </c>
      <c r="BK146" s="147">
        <f>ROUND(L146*K146,2)</f>
        <v>0</v>
      </c>
      <c r="BL146" s="12" t="s">
        <v>216</v>
      </c>
      <c r="BM146" s="12" t="s">
        <v>461</v>
      </c>
    </row>
    <row r="147" spans="2:51" s="153" customFormat="1" ht="14.4" customHeight="1">
      <c r="B147" s="148"/>
      <c r="C147" s="149"/>
      <c r="D147" s="149"/>
      <c r="E147" s="150" t="s">
        <v>5</v>
      </c>
      <c r="F147" s="417" t="s">
        <v>462</v>
      </c>
      <c r="G147" s="418"/>
      <c r="H147" s="418"/>
      <c r="I147" s="418"/>
      <c r="J147" s="149"/>
      <c r="K147" s="151">
        <v>85.458</v>
      </c>
      <c r="L147" s="182"/>
      <c r="M147" s="182"/>
      <c r="N147" s="149"/>
      <c r="O147" s="149"/>
      <c r="P147" s="149"/>
      <c r="Q147" s="149"/>
      <c r="R147" s="152"/>
      <c r="T147" s="154"/>
      <c r="U147" s="149"/>
      <c r="V147" s="149"/>
      <c r="W147" s="149"/>
      <c r="X147" s="149"/>
      <c r="Y147" s="149"/>
      <c r="Z147" s="149"/>
      <c r="AA147" s="155"/>
      <c r="AT147" s="156" t="s">
        <v>145</v>
      </c>
      <c r="AU147" s="156" t="s">
        <v>104</v>
      </c>
      <c r="AV147" s="153" t="s">
        <v>104</v>
      </c>
      <c r="AW147" s="153" t="s">
        <v>31</v>
      </c>
      <c r="AX147" s="153" t="s">
        <v>73</v>
      </c>
      <c r="AY147" s="156" t="s">
        <v>137</v>
      </c>
    </row>
    <row r="148" spans="2:51" s="162" customFormat="1" ht="14.4" customHeight="1">
      <c r="B148" s="157"/>
      <c r="C148" s="158"/>
      <c r="D148" s="158"/>
      <c r="E148" s="159" t="s">
        <v>5</v>
      </c>
      <c r="F148" s="419" t="s">
        <v>146</v>
      </c>
      <c r="G148" s="420"/>
      <c r="H148" s="420"/>
      <c r="I148" s="420"/>
      <c r="J148" s="158"/>
      <c r="K148" s="160">
        <v>85.458</v>
      </c>
      <c r="L148" s="183"/>
      <c r="M148" s="183"/>
      <c r="N148" s="158"/>
      <c r="O148" s="158"/>
      <c r="P148" s="158"/>
      <c r="Q148" s="158"/>
      <c r="R148" s="161"/>
      <c r="T148" s="163"/>
      <c r="U148" s="158"/>
      <c r="V148" s="158"/>
      <c r="W148" s="158"/>
      <c r="X148" s="158"/>
      <c r="Y148" s="158"/>
      <c r="Z148" s="158"/>
      <c r="AA148" s="164"/>
      <c r="AT148" s="165" t="s">
        <v>145</v>
      </c>
      <c r="AU148" s="165" t="s">
        <v>104</v>
      </c>
      <c r="AV148" s="162" t="s">
        <v>142</v>
      </c>
      <c r="AW148" s="162" t="s">
        <v>31</v>
      </c>
      <c r="AX148" s="162" t="s">
        <v>81</v>
      </c>
      <c r="AY148" s="165" t="s">
        <v>137</v>
      </c>
    </row>
    <row r="149" spans="2:65" s="29" customFormat="1" ht="22.5" customHeight="1">
      <c r="B149" s="26"/>
      <c r="C149" s="175" t="s">
        <v>196</v>
      </c>
      <c r="D149" s="175" t="s">
        <v>260</v>
      </c>
      <c r="E149" s="176" t="s">
        <v>463</v>
      </c>
      <c r="F149" s="421" t="s">
        <v>464</v>
      </c>
      <c r="G149" s="421"/>
      <c r="H149" s="421"/>
      <c r="I149" s="421"/>
      <c r="J149" s="177" t="s">
        <v>157</v>
      </c>
      <c r="K149" s="178">
        <v>85.458</v>
      </c>
      <c r="L149" s="422"/>
      <c r="M149" s="422"/>
      <c r="N149" s="423">
        <f>ROUND(L149*K149,2)</f>
        <v>0</v>
      </c>
      <c r="O149" s="408"/>
      <c r="P149" s="408"/>
      <c r="Q149" s="408"/>
      <c r="R149" s="28"/>
      <c r="T149" s="144" t="s">
        <v>5</v>
      </c>
      <c r="U149" s="35" t="s">
        <v>38</v>
      </c>
      <c r="V149" s="145">
        <v>0</v>
      </c>
      <c r="W149" s="145">
        <f>V149*K149</f>
        <v>0</v>
      </c>
      <c r="X149" s="145">
        <v>0.00063</v>
      </c>
      <c r="Y149" s="145">
        <f>X149*K149</f>
        <v>0.053838540000000004</v>
      </c>
      <c r="Z149" s="145">
        <v>0</v>
      </c>
      <c r="AA149" s="146">
        <f>Z149*K149</f>
        <v>0</v>
      </c>
      <c r="AR149" s="12" t="s">
        <v>290</v>
      </c>
      <c r="AT149" s="12" t="s">
        <v>260</v>
      </c>
      <c r="AU149" s="12" t="s">
        <v>104</v>
      </c>
      <c r="AY149" s="12" t="s">
        <v>137</v>
      </c>
      <c r="BE149" s="147">
        <f>IF(U149="základní",N149,0)</f>
        <v>0</v>
      </c>
      <c r="BF149" s="147">
        <f>IF(U149="snížená",N149,0)</f>
        <v>0</v>
      </c>
      <c r="BG149" s="147">
        <f>IF(U149="zákl. přenesená",N149,0)</f>
        <v>0</v>
      </c>
      <c r="BH149" s="147">
        <f>IF(U149="sníž. přenesená",N149,0)</f>
        <v>0</v>
      </c>
      <c r="BI149" s="147">
        <f>IF(U149="nulová",N149,0)</f>
        <v>0</v>
      </c>
      <c r="BJ149" s="12" t="s">
        <v>81</v>
      </c>
      <c r="BK149" s="147">
        <f>ROUND(L149*K149,2)</f>
        <v>0</v>
      </c>
      <c r="BL149" s="12" t="s">
        <v>216</v>
      </c>
      <c r="BM149" s="12" t="s">
        <v>465</v>
      </c>
    </row>
    <row r="150" spans="2:65" s="29" customFormat="1" ht="22.5" customHeight="1">
      <c r="B150" s="26"/>
      <c r="C150" s="140" t="s">
        <v>201</v>
      </c>
      <c r="D150" s="140" t="s">
        <v>138</v>
      </c>
      <c r="E150" s="141" t="s">
        <v>466</v>
      </c>
      <c r="F150" s="406" t="s">
        <v>467</v>
      </c>
      <c r="G150" s="406"/>
      <c r="H150" s="406"/>
      <c r="I150" s="406"/>
      <c r="J150" s="142" t="s">
        <v>194</v>
      </c>
      <c r="K150" s="143">
        <v>1</v>
      </c>
      <c r="L150" s="407"/>
      <c r="M150" s="407"/>
      <c r="N150" s="408">
        <f>ROUND(L150*K150,2)</f>
        <v>0</v>
      </c>
      <c r="O150" s="408"/>
      <c r="P150" s="408"/>
      <c r="Q150" s="408"/>
      <c r="R150" s="28"/>
      <c r="T150" s="144" t="s">
        <v>5</v>
      </c>
      <c r="U150" s="35" t="s">
        <v>38</v>
      </c>
      <c r="V150" s="145">
        <v>0.384</v>
      </c>
      <c r="W150" s="145">
        <f>V150*K150</f>
        <v>0.384</v>
      </c>
      <c r="X150" s="145">
        <v>0</v>
      </c>
      <c r="Y150" s="145">
        <f>X150*K150</f>
        <v>0</v>
      </c>
      <c r="Z150" s="145">
        <v>0</v>
      </c>
      <c r="AA150" s="146">
        <f>Z150*K150</f>
        <v>0</v>
      </c>
      <c r="AR150" s="12" t="s">
        <v>216</v>
      </c>
      <c r="AT150" s="12" t="s">
        <v>138</v>
      </c>
      <c r="AU150" s="12" t="s">
        <v>104</v>
      </c>
      <c r="AY150" s="12" t="s">
        <v>137</v>
      </c>
      <c r="BE150" s="147">
        <f>IF(U150="základní",N150,0)</f>
        <v>0</v>
      </c>
      <c r="BF150" s="147">
        <f>IF(U150="snížená",N150,0)</f>
        <v>0</v>
      </c>
      <c r="BG150" s="147">
        <f>IF(U150="zákl. přenesená",N150,0)</f>
        <v>0</v>
      </c>
      <c r="BH150" s="147">
        <f>IF(U150="sníž. přenesená",N150,0)</f>
        <v>0</v>
      </c>
      <c r="BI150" s="147">
        <f>IF(U150="nulová",N150,0)</f>
        <v>0</v>
      </c>
      <c r="BJ150" s="12" t="s">
        <v>81</v>
      </c>
      <c r="BK150" s="147">
        <f>ROUND(L150*K150,2)</f>
        <v>0</v>
      </c>
      <c r="BL150" s="12" t="s">
        <v>216</v>
      </c>
      <c r="BM150" s="12" t="s">
        <v>468</v>
      </c>
    </row>
    <row r="151" spans="2:65" s="29" customFormat="1" ht="22.5" customHeight="1">
      <c r="B151" s="26"/>
      <c r="C151" s="175" t="s">
        <v>205</v>
      </c>
      <c r="D151" s="175" t="s">
        <v>260</v>
      </c>
      <c r="E151" s="176" t="s">
        <v>469</v>
      </c>
      <c r="F151" s="421" t="s">
        <v>470</v>
      </c>
      <c r="G151" s="421"/>
      <c r="H151" s="421"/>
      <c r="I151" s="421"/>
      <c r="J151" s="177" t="s">
        <v>194</v>
      </c>
      <c r="K151" s="178">
        <v>1</v>
      </c>
      <c r="L151" s="422"/>
      <c r="M151" s="422"/>
      <c r="N151" s="423">
        <f>ROUND(L151*K151,2)</f>
        <v>0</v>
      </c>
      <c r="O151" s="408"/>
      <c r="P151" s="408"/>
      <c r="Q151" s="408"/>
      <c r="R151" s="28"/>
      <c r="T151" s="144" t="s">
        <v>5</v>
      </c>
      <c r="U151" s="35" t="s">
        <v>38</v>
      </c>
      <c r="V151" s="145">
        <v>0</v>
      </c>
      <c r="W151" s="145">
        <f>V151*K151</f>
        <v>0</v>
      </c>
      <c r="X151" s="145">
        <v>0.0004</v>
      </c>
      <c r="Y151" s="145">
        <f>X151*K151</f>
        <v>0.0004</v>
      </c>
      <c r="Z151" s="145">
        <v>0</v>
      </c>
      <c r="AA151" s="146">
        <f>Z151*K151</f>
        <v>0</v>
      </c>
      <c r="AR151" s="12" t="s">
        <v>290</v>
      </c>
      <c r="AT151" s="12" t="s">
        <v>260</v>
      </c>
      <c r="AU151" s="12" t="s">
        <v>104</v>
      </c>
      <c r="AY151" s="12" t="s">
        <v>137</v>
      </c>
      <c r="BE151" s="147">
        <f>IF(U151="základní",N151,0)</f>
        <v>0</v>
      </c>
      <c r="BF151" s="147">
        <f>IF(U151="snížená",N151,0)</f>
        <v>0</v>
      </c>
      <c r="BG151" s="147">
        <f>IF(U151="zákl. přenesená",N151,0)</f>
        <v>0</v>
      </c>
      <c r="BH151" s="147">
        <f>IF(U151="sníž. přenesená",N151,0)</f>
        <v>0</v>
      </c>
      <c r="BI151" s="147">
        <f>IF(U151="nulová",N151,0)</f>
        <v>0</v>
      </c>
      <c r="BJ151" s="12" t="s">
        <v>81</v>
      </c>
      <c r="BK151" s="147">
        <f>ROUND(L151*K151,2)</f>
        <v>0</v>
      </c>
      <c r="BL151" s="12" t="s">
        <v>216</v>
      </c>
      <c r="BM151" s="12" t="s">
        <v>471</v>
      </c>
    </row>
    <row r="152" spans="2:65" s="29" customFormat="1" ht="31.5" customHeight="1">
      <c r="B152" s="26"/>
      <c r="C152" s="140" t="s">
        <v>11</v>
      </c>
      <c r="D152" s="140" t="s">
        <v>138</v>
      </c>
      <c r="E152" s="141" t="s">
        <v>472</v>
      </c>
      <c r="F152" s="406" t="s">
        <v>473</v>
      </c>
      <c r="G152" s="406"/>
      <c r="H152" s="406"/>
      <c r="I152" s="406"/>
      <c r="J152" s="142" t="s">
        <v>223</v>
      </c>
      <c r="K152" s="143">
        <v>0.054</v>
      </c>
      <c r="L152" s="407"/>
      <c r="M152" s="407"/>
      <c r="N152" s="408">
        <f>ROUND(L152*K152,2)</f>
        <v>0</v>
      </c>
      <c r="O152" s="408"/>
      <c r="P152" s="408"/>
      <c r="Q152" s="408"/>
      <c r="R152" s="28"/>
      <c r="T152" s="144" t="s">
        <v>5</v>
      </c>
      <c r="U152" s="35" t="s">
        <v>38</v>
      </c>
      <c r="V152" s="145">
        <v>8.46</v>
      </c>
      <c r="W152" s="145">
        <f>V152*K152</f>
        <v>0.45684</v>
      </c>
      <c r="X152" s="145">
        <v>0</v>
      </c>
      <c r="Y152" s="145">
        <f>X152*K152</f>
        <v>0</v>
      </c>
      <c r="Z152" s="145">
        <v>0</v>
      </c>
      <c r="AA152" s="146">
        <f>Z152*K152</f>
        <v>0</v>
      </c>
      <c r="AR152" s="12" t="s">
        <v>216</v>
      </c>
      <c r="AT152" s="12" t="s">
        <v>138</v>
      </c>
      <c r="AU152" s="12" t="s">
        <v>104</v>
      </c>
      <c r="AY152" s="12" t="s">
        <v>137</v>
      </c>
      <c r="BE152" s="147">
        <f>IF(U152="základní",N152,0)</f>
        <v>0</v>
      </c>
      <c r="BF152" s="147">
        <f>IF(U152="snížená",N152,0)</f>
        <v>0</v>
      </c>
      <c r="BG152" s="147">
        <f>IF(U152="zákl. přenesená",N152,0)</f>
        <v>0</v>
      </c>
      <c r="BH152" s="147">
        <f>IF(U152="sníž. přenesená",N152,0)</f>
        <v>0</v>
      </c>
      <c r="BI152" s="147">
        <f>IF(U152="nulová",N152,0)</f>
        <v>0</v>
      </c>
      <c r="BJ152" s="12" t="s">
        <v>81</v>
      </c>
      <c r="BK152" s="147">
        <f>ROUND(L152*K152,2)</f>
        <v>0</v>
      </c>
      <c r="BL152" s="12" t="s">
        <v>216</v>
      </c>
      <c r="BM152" s="12" t="s">
        <v>474</v>
      </c>
    </row>
    <row r="153" spans="2:63" s="132" customFormat="1" ht="37.35" customHeight="1">
      <c r="B153" s="128"/>
      <c r="C153" s="129"/>
      <c r="D153" s="130" t="s">
        <v>440</v>
      </c>
      <c r="E153" s="130"/>
      <c r="F153" s="130"/>
      <c r="G153" s="130"/>
      <c r="H153" s="130"/>
      <c r="I153" s="130"/>
      <c r="J153" s="130"/>
      <c r="K153" s="130"/>
      <c r="L153" s="332"/>
      <c r="M153" s="332"/>
      <c r="N153" s="470">
        <f>BK153</f>
        <v>0</v>
      </c>
      <c r="O153" s="471"/>
      <c r="P153" s="471"/>
      <c r="Q153" s="471"/>
      <c r="R153" s="131"/>
      <c r="T153" s="133"/>
      <c r="U153" s="129"/>
      <c r="V153" s="129"/>
      <c r="W153" s="134">
        <f>W154</f>
        <v>10.596791999999999</v>
      </c>
      <c r="X153" s="129"/>
      <c r="Y153" s="134">
        <f>Y154</f>
        <v>0.02221908</v>
      </c>
      <c r="Z153" s="129"/>
      <c r="AA153" s="135">
        <f>AA154</f>
        <v>0</v>
      </c>
      <c r="AR153" s="136" t="s">
        <v>147</v>
      </c>
      <c r="AT153" s="137" t="s">
        <v>72</v>
      </c>
      <c r="AU153" s="137" t="s">
        <v>73</v>
      </c>
      <c r="AY153" s="136" t="s">
        <v>137</v>
      </c>
      <c r="BK153" s="138">
        <f>BK154</f>
        <v>0</v>
      </c>
    </row>
    <row r="154" spans="2:63" s="132" customFormat="1" ht="19.95" customHeight="1">
      <c r="B154" s="128"/>
      <c r="C154" s="129"/>
      <c r="D154" s="139" t="s">
        <v>441</v>
      </c>
      <c r="E154" s="139"/>
      <c r="F154" s="139"/>
      <c r="G154" s="139"/>
      <c r="H154" s="139"/>
      <c r="I154" s="139"/>
      <c r="J154" s="139"/>
      <c r="K154" s="139"/>
      <c r="L154" s="185"/>
      <c r="M154" s="185"/>
      <c r="N154" s="413">
        <f>BK154</f>
        <v>0</v>
      </c>
      <c r="O154" s="414"/>
      <c r="P154" s="414"/>
      <c r="Q154" s="414"/>
      <c r="R154" s="131"/>
      <c r="T154" s="133"/>
      <c r="U154" s="129"/>
      <c r="V154" s="129"/>
      <c r="W154" s="134">
        <f>SUM(W155:W158)</f>
        <v>10.596791999999999</v>
      </c>
      <c r="X154" s="129"/>
      <c r="Y154" s="134">
        <f>SUM(Y155:Y158)</f>
        <v>0.02221908</v>
      </c>
      <c r="Z154" s="129"/>
      <c r="AA154" s="135">
        <f>SUM(AA155:AA158)</f>
        <v>0</v>
      </c>
      <c r="AR154" s="136" t="s">
        <v>147</v>
      </c>
      <c r="AT154" s="137" t="s">
        <v>72</v>
      </c>
      <c r="AU154" s="137" t="s">
        <v>81</v>
      </c>
      <c r="AY154" s="136" t="s">
        <v>137</v>
      </c>
      <c r="BK154" s="138">
        <f>SUM(BK155:BK158)</f>
        <v>0</v>
      </c>
    </row>
    <row r="155" spans="2:65" s="29" customFormat="1" ht="31.5" customHeight="1">
      <c r="B155" s="26"/>
      <c r="C155" s="140" t="s">
        <v>216</v>
      </c>
      <c r="D155" s="140" t="s">
        <v>138</v>
      </c>
      <c r="E155" s="141" t="s">
        <v>475</v>
      </c>
      <c r="F155" s="406" t="s">
        <v>476</v>
      </c>
      <c r="G155" s="406"/>
      <c r="H155" s="406"/>
      <c r="I155" s="406"/>
      <c r="J155" s="142" t="s">
        <v>157</v>
      </c>
      <c r="K155" s="143">
        <v>85.458</v>
      </c>
      <c r="L155" s="407"/>
      <c r="M155" s="407"/>
      <c r="N155" s="408">
        <f>ROUND(L155*K155,2)</f>
        <v>0</v>
      </c>
      <c r="O155" s="408"/>
      <c r="P155" s="408"/>
      <c r="Q155" s="408"/>
      <c r="R155" s="28"/>
      <c r="T155" s="144" t="s">
        <v>5</v>
      </c>
      <c r="U155" s="35" t="s">
        <v>38</v>
      </c>
      <c r="V155" s="145">
        <v>0.124</v>
      </c>
      <c r="W155" s="145">
        <f>V155*K155</f>
        <v>10.596791999999999</v>
      </c>
      <c r="X155" s="145">
        <v>0</v>
      </c>
      <c r="Y155" s="145">
        <f>X155*K155</f>
        <v>0</v>
      </c>
      <c r="Z155" s="145">
        <v>0</v>
      </c>
      <c r="AA155" s="146">
        <f>Z155*K155</f>
        <v>0</v>
      </c>
      <c r="AR155" s="12" t="s">
        <v>477</v>
      </c>
      <c r="AT155" s="12" t="s">
        <v>138</v>
      </c>
      <c r="AU155" s="12" t="s">
        <v>104</v>
      </c>
      <c r="AY155" s="12" t="s">
        <v>137</v>
      </c>
      <c r="BE155" s="147">
        <f>IF(U155="základní",N155,0)</f>
        <v>0</v>
      </c>
      <c r="BF155" s="147">
        <f>IF(U155="snížená",N155,0)</f>
        <v>0</v>
      </c>
      <c r="BG155" s="147">
        <f>IF(U155="zákl. přenesená",N155,0)</f>
        <v>0</v>
      </c>
      <c r="BH155" s="147">
        <f>IF(U155="sníž. přenesená",N155,0)</f>
        <v>0</v>
      </c>
      <c r="BI155" s="147">
        <f>IF(U155="nulová",N155,0)</f>
        <v>0</v>
      </c>
      <c r="BJ155" s="12" t="s">
        <v>81</v>
      </c>
      <c r="BK155" s="147">
        <f>ROUND(L155*K155,2)</f>
        <v>0</v>
      </c>
      <c r="BL155" s="12" t="s">
        <v>477</v>
      </c>
      <c r="BM155" s="12" t="s">
        <v>478</v>
      </c>
    </row>
    <row r="156" spans="2:51" s="153" customFormat="1" ht="14.4" customHeight="1">
      <c r="B156" s="148"/>
      <c r="C156" s="149"/>
      <c r="D156" s="149"/>
      <c r="E156" s="150" t="s">
        <v>5</v>
      </c>
      <c r="F156" s="417" t="s">
        <v>479</v>
      </c>
      <c r="G156" s="418"/>
      <c r="H156" s="418"/>
      <c r="I156" s="418"/>
      <c r="J156" s="149"/>
      <c r="K156" s="151">
        <v>85.458</v>
      </c>
      <c r="L156" s="182"/>
      <c r="M156" s="182"/>
      <c r="N156" s="149"/>
      <c r="O156" s="149"/>
      <c r="P156" s="149"/>
      <c r="Q156" s="149"/>
      <c r="R156" s="152"/>
      <c r="T156" s="154"/>
      <c r="U156" s="149"/>
      <c r="V156" s="149"/>
      <c r="W156" s="149"/>
      <c r="X156" s="149"/>
      <c r="Y156" s="149"/>
      <c r="Z156" s="149"/>
      <c r="AA156" s="155"/>
      <c r="AT156" s="156" t="s">
        <v>145</v>
      </c>
      <c r="AU156" s="156" t="s">
        <v>104</v>
      </c>
      <c r="AV156" s="153" t="s">
        <v>104</v>
      </c>
      <c r="AW156" s="153" t="s">
        <v>31</v>
      </c>
      <c r="AX156" s="153" t="s">
        <v>73</v>
      </c>
      <c r="AY156" s="156" t="s">
        <v>137</v>
      </c>
    </row>
    <row r="157" spans="2:51" s="162" customFormat="1" ht="14.4" customHeight="1">
      <c r="B157" s="157"/>
      <c r="C157" s="158"/>
      <c r="D157" s="158"/>
      <c r="E157" s="159" t="s">
        <v>5</v>
      </c>
      <c r="F157" s="419" t="s">
        <v>146</v>
      </c>
      <c r="G157" s="420"/>
      <c r="H157" s="420"/>
      <c r="I157" s="420"/>
      <c r="J157" s="158"/>
      <c r="K157" s="160">
        <v>85.458</v>
      </c>
      <c r="L157" s="183"/>
      <c r="M157" s="183"/>
      <c r="N157" s="158"/>
      <c r="O157" s="158"/>
      <c r="P157" s="158"/>
      <c r="Q157" s="158"/>
      <c r="R157" s="161"/>
      <c r="T157" s="163"/>
      <c r="U157" s="158"/>
      <c r="V157" s="158"/>
      <c r="W157" s="158"/>
      <c r="X157" s="158"/>
      <c r="Y157" s="158"/>
      <c r="Z157" s="158"/>
      <c r="AA157" s="164"/>
      <c r="AT157" s="165" t="s">
        <v>145</v>
      </c>
      <c r="AU157" s="165" t="s">
        <v>104</v>
      </c>
      <c r="AV157" s="162" t="s">
        <v>142</v>
      </c>
      <c r="AW157" s="162" t="s">
        <v>31</v>
      </c>
      <c r="AX157" s="162" t="s">
        <v>81</v>
      </c>
      <c r="AY157" s="165" t="s">
        <v>137</v>
      </c>
    </row>
    <row r="158" spans="2:65" s="29" customFormat="1" ht="31.5" customHeight="1">
      <c r="B158" s="26"/>
      <c r="C158" s="175" t="s">
        <v>220</v>
      </c>
      <c r="D158" s="175" t="s">
        <v>260</v>
      </c>
      <c r="E158" s="176" t="s">
        <v>480</v>
      </c>
      <c r="F158" s="421" t="s">
        <v>742</v>
      </c>
      <c r="G158" s="421"/>
      <c r="H158" s="421"/>
      <c r="I158" s="421"/>
      <c r="J158" s="177" t="s">
        <v>157</v>
      </c>
      <c r="K158" s="178">
        <v>85.458</v>
      </c>
      <c r="L158" s="422"/>
      <c r="M158" s="422"/>
      <c r="N158" s="423">
        <f>ROUND(L158*K158,2)</f>
        <v>0</v>
      </c>
      <c r="O158" s="408"/>
      <c r="P158" s="408"/>
      <c r="Q158" s="408"/>
      <c r="R158" s="28"/>
      <c r="T158" s="144" t="s">
        <v>5</v>
      </c>
      <c r="U158" s="35" t="s">
        <v>38</v>
      </c>
      <c r="V158" s="145">
        <v>0</v>
      </c>
      <c r="W158" s="145">
        <f>V158*K158</f>
        <v>0</v>
      </c>
      <c r="X158" s="145">
        <v>0.00026</v>
      </c>
      <c r="Y158" s="145">
        <f>X158*K158</f>
        <v>0.02221908</v>
      </c>
      <c r="Z158" s="145">
        <v>0</v>
      </c>
      <c r="AA158" s="146">
        <f>Z158*K158</f>
        <v>0</v>
      </c>
      <c r="AR158" s="12" t="s">
        <v>481</v>
      </c>
      <c r="AT158" s="12" t="s">
        <v>260</v>
      </c>
      <c r="AU158" s="12" t="s">
        <v>104</v>
      </c>
      <c r="AY158" s="12" t="s">
        <v>137</v>
      </c>
      <c r="BE158" s="147">
        <f>IF(U158="základní",N158,0)</f>
        <v>0</v>
      </c>
      <c r="BF158" s="147">
        <f>IF(U158="snížená",N158,0)</f>
        <v>0</v>
      </c>
      <c r="BG158" s="147">
        <f>IF(U158="zákl. přenesená",N158,0)</f>
        <v>0</v>
      </c>
      <c r="BH158" s="147">
        <f>IF(U158="sníž. přenesená",N158,0)</f>
        <v>0</v>
      </c>
      <c r="BI158" s="147">
        <f>IF(U158="nulová",N158,0)</f>
        <v>0</v>
      </c>
      <c r="BJ158" s="12" t="s">
        <v>81</v>
      </c>
      <c r="BK158" s="147">
        <f>ROUND(L158*K158,2)</f>
        <v>0</v>
      </c>
      <c r="BL158" s="12" t="s">
        <v>481</v>
      </c>
      <c r="BM158" s="12" t="s">
        <v>482</v>
      </c>
    </row>
    <row r="159" spans="2:63" s="132" customFormat="1" ht="37.35" customHeight="1">
      <c r="B159" s="128"/>
      <c r="C159" s="129"/>
      <c r="D159" s="130" t="s">
        <v>353</v>
      </c>
      <c r="E159" s="130"/>
      <c r="F159" s="130"/>
      <c r="G159" s="130"/>
      <c r="H159" s="130"/>
      <c r="I159" s="130"/>
      <c r="J159" s="130"/>
      <c r="K159" s="130"/>
      <c r="L159" s="332"/>
      <c r="M159" s="332"/>
      <c r="N159" s="468">
        <f>BK159</f>
        <v>0</v>
      </c>
      <c r="O159" s="469"/>
      <c r="P159" s="469"/>
      <c r="Q159" s="469"/>
      <c r="R159" s="131"/>
      <c r="T159" s="133"/>
      <c r="U159" s="129"/>
      <c r="V159" s="129"/>
      <c r="W159" s="134">
        <f>SUM(W160:W163)</f>
        <v>10</v>
      </c>
      <c r="X159" s="129"/>
      <c r="Y159" s="134">
        <f>SUM(Y160:Y163)</f>
        <v>0</v>
      </c>
      <c r="Z159" s="129"/>
      <c r="AA159" s="135">
        <f>SUM(AA160:AA163)</f>
        <v>0</v>
      </c>
      <c r="AR159" s="136" t="s">
        <v>142</v>
      </c>
      <c r="AT159" s="137" t="s">
        <v>72</v>
      </c>
      <c r="AU159" s="137" t="s">
        <v>73</v>
      </c>
      <c r="AY159" s="136" t="s">
        <v>137</v>
      </c>
      <c r="BK159" s="138">
        <f>SUM(BK160:BK163)</f>
        <v>0</v>
      </c>
    </row>
    <row r="160" spans="2:65" s="29" customFormat="1" ht="22.5" customHeight="1">
      <c r="B160" s="26"/>
      <c r="C160" s="140" t="s">
        <v>225</v>
      </c>
      <c r="D160" s="140" t="s">
        <v>138</v>
      </c>
      <c r="E160" s="141" t="s">
        <v>483</v>
      </c>
      <c r="F160" s="406" t="s">
        <v>484</v>
      </c>
      <c r="G160" s="406"/>
      <c r="H160" s="406"/>
      <c r="I160" s="406"/>
      <c r="J160" s="142" t="s">
        <v>432</v>
      </c>
      <c r="K160" s="143">
        <v>10</v>
      </c>
      <c r="L160" s="407"/>
      <c r="M160" s="407"/>
      <c r="N160" s="408">
        <f>ROUND(L160*K160,2)</f>
        <v>0</v>
      </c>
      <c r="O160" s="408"/>
      <c r="P160" s="408"/>
      <c r="Q160" s="408"/>
      <c r="R160" s="28"/>
      <c r="T160" s="144" t="s">
        <v>5</v>
      </c>
      <c r="U160" s="35" t="s">
        <v>38</v>
      </c>
      <c r="V160" s="145">
        <v>1</v>
      </c>
      <c r="W160" s="145">
        <f>V160*K160</f>
        <v>10</v>
      </c>
      <c r="X160" s="145">
        <v>0</v>
      </c>
      <c r="Y160" s="145">
        <f>X160*K160</f>
        <v>0</v>
      </c>
      <c r="Z160" s="145">
        <v>0</v>
      </c>
      <c r="AA160" s="146">
        <f>Z160*K160</f>
        <v>0</v>
      </c>
      <c r="AR160" s="12" t="s">
        <v>433</v>
      </c>
      <c r="AT160" s="12" t="s">
        <v>138</v>
      </c>
      <c r="AU160" s="12" t="s">
        <v>81</v>
      </c>
      <c r="AY160" s="12" t="s">
        <v>137</v>
      </c>
      <c r="BE160" s="147">
        <f>IF(U160="základní",N160,0)</f>
        <v>0</v>
      </c>
      <c r="BF160" s="147">
        <f>IF(U160="snížená",N160,0)</f>
        <v>0</v>
      </c>
      <c r="BG160" s="147">
        <f>IF(U160="zákl. přenesená",N160,0)</f>
        <v>0</v>
      </c>
      <c r="BH160" s="147">
        <f>IF(U160="sníž. přenesená",N160,0)</f>
        <v>0</v>
      </c>
      <c r="BI160" s="147">
        <f>IF(U160="nulová",N160,0)</f>
        <v>0</v>
      </c>
      <c r="BJ160" s="12" t="s">
        <v>81</v>
      </c>
      <c r="BK160" s="147">
        <f>ROUND(L160*K160,2)</f>
        <v>0</v>
      </c>
      <c r="BL160" s="12" t="s">
        <v>433</v>
      </c>
      <c r="BM160" s="12" t="s">
        <v>485</v>
      </c>
    </row>
    <row r="161" spans="2:51" s="171" customFormat="1" ht="14.4" customHeight="1">
      <c r="B161" s="166"/>
      <c r="C161" s="167"/>
      <c r="D161" s="167"/>
      <c r="E161" s="168" t="s">
        <v>5</v>
      </c>
      <c r="F161" s="426" t="s">
        <v>486</v>
      </c>
      <c r="G161" s="427"/>
      <c r="H161" s="427"/>
      <c r="I161" s="427"/>
      <c r="J161" s="167"/>
      <c r="K161" s="169" t="s">
        <v>5</v>
      </c>
      <c r="L161" s="167"/>
      <c r="M161" s="167"/>
      <c r="N161" s="167"/>
      <c r="O161" s="167"/>
      <c r="P161" s="167"/>
      <c r="Q161" s="167"/>
      <c r="R161" s="170"/>
      <c r="T161" s="172"/>
      <c r="U161" s="167"/>
      <c r="V161" s="167"/>
      <c r="W161" s="167"/>
      <c r="X161" s="167"/>
      <c r="Y161" s="167"/>
      <c r="Z161" s="167"/>
      <c r="AA161" s="173"/>
      <c r="AT161" s="174" t="s">
        <v>145</v>
      </c>
      <c r="AU161" s="174" t="s">
        <v>81</v>
      </c>
      <c r="AV161" s="171" t="s">
        <v>81</v>
      </c>
      <c r="AW161" s="171" t="s">
        <v>31</v>
      </c>
      <c r="AX161" s="171" t="s">
        <v>73</v>
      </c>
      <c r="AY161" s="174" t="s">
        <v>137</v>
      </c>
    </row>
    <row r="162" spans="2:51" s="153" customFormat="1" ht="14.4" customHeight="1">
      <c r="B162" s="148"/>
      <c r="C162" s="149"/>
      <c r="D162" s="149"/>
      <c r="E162" s="150" t="s">
        <v>5</v>
      </c>
      <c r="F162" s="424" t="s">
        <v>187</v>
      </c>
      <c r="G162" s="425"/>
      <c r="H162" s="425"/>
      <c r="I162" s="425"/>
      <c r="J162" s="149"/>
      <c r="K162" s="151">
        <v>10</v>
      </c>
      <c r="L162" s="149"/>
      <c r="M162" s="149"/>
      <c r="N162" s="149"/>
      <c r="O162" s="149"/>
      <c r="P162" s="149"/>
      <c r="Q162" s="149"/>
      <c r="R162" s="152"/>
      <c r="T162" s="154"/>
      <c r="U162" s="149"/>
      <c r="V162" s="149"/>
      <c r="W162" s="149"/>
      <c r="X162" s="149"/>
      <c r="Y162" s="149"/>
      <c r="Z162" s="149"/>
      <c r="AA162" s="155"/>
      <c r="AT162" s="156" t="s">
        <v>145</v>
      </c>
      <c r="AU162" s="156" t="s">
        <v>81</v>
      </c>
      <c r="AV162" s="153" t="s">
        <v>104</v>
      </c>
      <c r="AW162" s="153" t="s">
        <v>31</v>
      </c>
      <c r="AX162" s="153" t="s">
        <v>73</v>
      </c>
      <c r="AY162" s="156" t="s">
        <v>137</v>
      </c>
    </row>
    <row r="163" spans="2:51" s="162" customFormat="1" ht="14.4" customHeight="1">
      <c r="B163" s="157"/>
      <c r="C163" s="158"/>
      <c r="D163" s="158"/>
      <c r="E163" s="159" t="s">
        <v>5</v>
      </c>
      <c r="F163" s="419" t="s">
        <v>146</v>
      </c>
      <c r="G163" s="420"/>
      <c r="H163" s="420"/>
      <c r="I163" s="420"/>
      <c r="J163" s="158"/>
      <c r="K163" s="160">
        <v>10</v>
      </c>
      <c r="L163" s="158"/>
      <c r="M163" s="158"/>
      <c r="N163" s="158"/>
      <c r="O163" s="158"/>
      <c r="P163" s="158"/>
      <c r="Q163" s="158"/>
      <c r="R163" s="161"/>
      <c r="T163" s="270"/>
      <c r="U163" s="271"/>
      <c r="V163" s="271"/>
      <c r="W163" s="271"/>
      <c r="X163" s="271"/>
      <c r="Y163" s="271"/>
      <c r="Z163" s="271"/>
      <c r="AA163" s="272"/>
      <c r="AT163" s="165" t="s">
        <v>145</v>
      </c>
      <c r="AU163" s="165" t="s">
        <v>81</v>
      </c>
      <c r="AV163" s="162" t="s">
        <v>142</v>
      </c>
      <c r="AW163" s="162" t="s">
        <v>31</v>
      </c>
      <c r="AX163" s="162" t="s">
        <v>81</v>
      </c>
      <c r="AY163" s="165" t="s">
        <v>137</v>
      </c>
    </row>
    <row r="164" spans="2:18" s="29" customFormat="1" ht="6.9" customHeight="1">
      <c r="B164" s="51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3"/>
    </row>
  </sheetData>
  <sheetProtection algorithmName="SHA-512" hashValue="K6+YU9+aAde+sbuEkiaAe+27/SXnQwZQILXLfsxpaf67/zkt1x+0bB3hXS1mn8y20ZiT78Ng1GKd0fsH1TZyew==" saltValue="Xfhy6jPTE6AW+iPr6TsXTg==" spinCount="100000" sheet="1" objects="1" scenarios="1"/>
  <mergeCells count="14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F122:I122"/>
    <mergeCell ref="F123:I123"/>
    <mergeCell ref="F124:I124"/>
    <mergeCell ref="F125:I125"/>
    <mergeCell ref="L125:M125"/>
    <mergeCell ref="N125:Q125"/>
    <mergeCell ref="F126:I126"/>
    <mergeCell ref="L126:M126"/>
    <mergeCell ref="N126:Q126"/>
    <mergeCell ref="F127:I127"/>
    <mergeCell ref="F128:I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F135:I135"/>
    <mergeCell ref="F136:I136"/>
    <mergeCell ref="F138:I138"/>
    <mergeCell ref="L138:M138"/>
    <mergeCell ref="N138:Q138"/>
    <mergeCell ref="F139:I139"/>
    <mergeCell ref="F140:I140"/>
    <mergeCell ref="F141:I141"/>
    <mergeCell ref="F143:I143"/>
    <mergeCell ref="L143:M143"/>
    <mergeCell ref="N143:Q143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L160:M160"/>
    <mergeCell ref="N160:Q160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H1:K1"/>
    <mergeCell ref="S2:AC2"/>
    <mergeCell ref="F161:I161"/>
    <mergeCell ref="F162:I162"/>
    <mergeCell ref="F163:I163"/>
    <mergeCell ref="N118:Q118"/>
    <mergeCell ref="N119:Q119"/>
    <mergeCell ref="N120:Q120"/>
    <mergeCell ref="N137:Q137"/>
    <mergeCell ref="N142:Q142"/>
    <mergeCell ref="N144:Q144"/>
    <mergeCell ref="N145:Q145"/>
    <mergeCell ref="N153:Q153"/>
    <mergeCell ref="N154:Q154"/>
    <mergeCell ref="N159:Q159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60:I160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8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7"/>
  <sheetViews>
    <sheetView showGridLines="0" workbookViewId="0" topLeftCell="A1">
      <pane ySplit="1" topLeftCell="A113" activePane="bottomLeft" state="frozen"/>
      <selection pane="bottomLeft" activeCell="L118" sqref="L118:M118"/>
    </sheetView>
  </sheetViews>
  <sheetFormatPr defaultColWidth="9.33203125" defaultRowHeight="13.5"/>
  <cols>
    <col min="1" max="1" width="8.33203125" style="10" customWidth="1"/>
    <col min="2" max="2" width="1.66796875" style="10" customWidth="1"/>
    <col min="3" max="3" width="4.16015625" style="10" customWidth="1"/>
    <col min="4" max="4" width="4.33203125" style="10" customWidth="1"/>
    <col min="5" max="5" width="17.16015625" style="10" customWidth="1"/>
    <col min="6" max="7" width="11.16015625" style="10" customWidth="1"/>
    <col min="8" max="8" width="12.5" style="10" customWidth="1"/>
    <col min="9" max="9" width="7" style="10" customWidth="1"/>
    <col min="10" max="10" width="5.16015625" style="10" customWidth="1"/>
    <col min="11" max="11" width="11.5" style="10" customWidth="1"/>
    <col min="12" max="12" width="12" style="10" customWidth="1"/>
    <col min="13" max="14" width="6" style="10" customWidth="1"/>
    <col min="15" max="15" width="2" style="10" customWidth="1"/>
    <col min="16" max="16" width="12.5" style="10" customWidth="1"/>
    <col min="17" max="17" width="4.16015625" style="10" customWidth="1"/>
    <col min="18" max="18" width="1.66796875" style="10" customWidth="1"/>
    <col min="19" max="19" width="8.16015625" style="10" customWidth="1"/>
    <col min="20" max="20" width="29.66015625" style="10" hidden="1" customWidth="1"/>
    <col min="21" max="21" width="16.33203125" style="10" hidden="1" customWidth="1"/>
    <col min="22" max="22" width="12.33203125" style="10" hidden="1" customWidth="1"/>
    <col min="23" max="23" width="16.33203125" style="10" hidden="1" customWidth="1"/>
    <col min="24" max="24" width="12.16015625" style="10" hidden="1" customWidth="1"/>
    <col min="25" max="25" width="15" style="10" hidden="1" customWidth="1"/>
    <col min="26" max="26" width="11" style="10" hidden="1" customWidth="1"/>
    <col min="27" max="27" width="15" style="10" hidden="1" customWidth="1"/>
    <col min="28" max="28" width="16.33203125" style="10" hidden="1" customWidth="1"/>
    <col min="29" max="29" width="11" style="10" customWidth="1"/>
    <col min="30" max="30" width="15" style="10" customWidth="1"/>
    <col min="31" max="31" width="16.33203125" style="10" customWidth="1"/>
    <col min="32" max="43" width="9.16015625" style="10" customWidth="1"/>
    <col min="44" max="65" width="9.33203125" style="10" hidden="1" customWidth="1"/>
    <col min="66" max="16384" width="9.16015625" style="10" customWidth="1"/>
  </cols>
  <sheetData>
    <row r="1" spans="1:66" ht="21.75" customHeight="1">
      <c r="A1" s="5"/>
      <c r="B1" s="2"/>
      <c r="C1" s="2"/>
      <c r="D1" s="3" t="s">
        <v>1</v>
      </c>
      <c r="E1" s="2"/>
      <c r="F1" s="4" t="s">
        <v>99</v>
      </c>
      <c r="G1" s="4"/>
      <c r="H1" s="405" t="s">
        <v>100</v>
      </c>
      <c r="I1" s="405"/>
      <c r="J1" s="405"/>
      <c r="K1" s="405"/>
      <c r="L1" s="4" t="s">
        <v>101</v>
      </c>
      <c r="M1" s="2"/>
      <c r="N1" s="2"/>
      <c r="O1" s="3" t="s">
        <v>102</v>
      </c>
      <c r="P1" s="2"/>
      <c r="Q1" s="2"/>
      <c r="R1" s="2"/>
      <c r="S1" s="4" t="s">
        <v>103</v>
      </c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3:46" ht="36.9" customHeight="1">
      <c r="C2" s="400" t="s">
        <v>7</v>
      </c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S2" s="370" t="s">
        <v>8</v>
      </c>
      <c r="T2" s="371"/>
      <c r="U2" s="371"/>
      <c r="V2" s="371"/>
      <c r="W2" s="371"/>
      <c r="X2" s="371"/>
      <c r="Y2" s="371"/>
      <c r="Z2" s="371"/>
      <c r="AA2" s="371"/>
      <c r="AB2" s="371"/>
      <c r="AC2" s="371"/>
      <c r="AT2" s="12" t="s">
        <v>94</v>
      </c>
    </row>
    <row r="3" spans="2:46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AT3" s="12" t="s">
        <v>104</v>
      </c>
    </row>
    <row r="4" spans="2:46" ht="36.9" customHeight="1">
      <c r="B4" s="16"/>
      <c r="C4" s="393" t="s">
        <v>105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17"/>
      <c r="T4" s="18" t="s">
        <v>13</v>
      </c>
      <c r="AT4" s="12" t="s">
        <v>6</v>
      </c>
    </row>
    <row r="5" spans="2:18" ht="6.9" customHeight="1">
      <c r="B5" s="1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7"/>
    </row>
    <row r="6" spans="2:18" ht="25.35" customHeight="1">
      <c r="B6" s="16"/>
      <c r="C6" s="19"/>
      <c r="D6" s="22" t="s">
        <v>17</v>
      </c>
      <c r="E6" s="19"/>
      <c r="F6" s="429" t="str">
        <f>'Rekapitulace stavby'!K6</f>
        <v>Revitalizace terapeutické zahrady DD ONŠOV - ETAPA I</v>
      </c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19"/>
      <c r="R6" s="17"/>
    </row>
    <row r="7" spans="2:18" s="29" customFormat="1" ht="32.85" customHeight="1">
      <c r="B7" s="26"/>
      <c r="C7" s="27"/>
      <c r="D7" s="21" t="s">
        <v>106</v>
      </c>
      <c r="E7" s="27"/>
      <c r="F7" s="403" t="s">
        <v>487</v>
      </c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27"/>
      <c r="R7" s="28"/>
    </row>
    <row r="8" spans="2:18" s="29" customFormat="1" ht="14.4" customHeight="1">
      <c r="B8" s="26"/>
      <c r="C8" s="27"/>
      <c r="D8" s="22" t="s">
        <v>19</v>
      </c>
      <c r="E8" s="27"/>
      <c r="F8" s="23" t="s">
        <v>5</v>
      </c>
      <c r="G8" s="27"/>
      <c r="H8" s="27"/>
      <c r="I8" s="27"/>
      <c r="J8" s="27"/>
      <c r="K8" s="27"/>
      <c r="L8" s="27"/>
      <c r="M8" s="22" t="s">
        <v>20</v>
      </c>
      <c r="N8" s="27"/>
      <c r="O8" s="23" t="s">
        <v>5</v>
      </c>
      <c r="P8" s="27"/>
      <c r="Q8" s="27"/>
      <c r="R8" s="28"/>
    </row>
    <row r="9" spans="2:18" s="29" customFormat="1" ht="14.4" customHeight="1">
      <c r="B9" s="26"/>
      <c r="C9" s="27"/>
      <c r="D9" s="22" t="s">
        <v>21</v>
      </c>
      <c r="E9" s="27"/>
      <c r="F9" s="23" t="s">
        <v>22</v>
      </c>
      <c r="G9" s="27"/>
      <c r="H9" s="27"/>
      <c r="I9" s="27"/>
      <c r="J9" s="27"/>
      <c r="K9" s="27"/>
      <c r="L9" s="27"/>
      <c r="M9" s="22" t="s">
        <v>23</v>
      </c>
      <c r="N9" s="27"/>
      <c r="O9" s="431">
        <f>'Rekapitulace stavby'!AN8</f>
        <v>43179</v>
      </c>
      <c r="P9" s="431"/>
      <c r="Q9" s="27"/>
      <c r="R9" s="28"/>
    </row>
    <row r="10" spans="2:18" s="29" customFormat="1" ht="10.95" customHeight="1"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</row>
    <row r="11" spans="2:18" s="29" customFormat="1" ht="14.4" customHeight="1">
      <c r="B11" s="26"/>
      <c r="C11" s="27"/>
      <c r="D11" s="22" t="s">
        <v>24</v>
      </c>
      <c r="E11" s="27"/>
      <c r="F11" s="27"/>
      <c r="G11" s="27"/>
      <c r="H11" s="27"/>
      <c r="I11" s="27"/>
      <c r="J11" s="27"/>
      <c r="K11" s="27"/>
      <c r="L11" s="27"/>
      <c r="M11" s="22" t="s">
        <v>25</v>
      </c>
      <c r="N11" s="27"/>
      <c r="O11" s="402" t="s">
        <v>5</v>
      </c>
      <c r="P11" s="402"/>
      <c r="Q11" s="27"/>
      <c r="R11" s="28"/>
    </row>
    <row r="12" spans="2:18" s="29" customFormat="1" ht="18" customHeight="1">
      <c r="B12" s="26"/>
      <c r="C12" s="27"/>
      <c r="D12" s="27"/>
      <c r="E12" s="23" t="s">
        <v>26</v>
      </c>
      <c r="F12" s="27"/>
      <c r="G12" s="27"/>
      <c r="H12" s="27"/>
      <c r="I12" s="27"/>
      <c r="J12" s="27"/>
      <c r="K12" s="27"/>
      <c r="L12" s="27"/>
      <c r="M12" s="22" t="s">
        <v>27</v>
      </c>
      <c r="N12" s="27"/>
      <c r="O12" s="402" t="s">
        <v>5</v>
      </c>
      <c r="P12" s="402"/>
      <c r="Q12" s="27"/>
      <c r="R12" s="28"/>
    </row>
    <row r="13" spans="2:18" s="29" customFormat="1" ht="6.9" customHeight="1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8"/>
    </row>
    <row r="14" spans="2:18" s="29" customFormat="1" ht="14.4" customHeight="1">
      <c r="B14" s="26"/>
      <c r="C14" s="27"/>
      <c r="D14" s="22" t="s">
        <v>28</v>
      </c>
      <c r="E14" s="27"/>
      <c r="F14" s="27"/>
      <c r="G14" s="27"/>
      <c r="H14" s="27"/>
      <c r="I14" s="27"/>
      <c r="J14" s="27"/>
      <c r="K14" s="27"/>
      <c r="L14" s="27"/>
      <c r="M14" s="22" t="s">
        <v>25</v>
      </c>
      <c r="N14" s="27"/>
      <c r="O14" s="402" t="str">
        <f>IF('Rekapitulace stavby'!AN13="","",'Rekapitulace stavby'!AN13)</f>
        <v/>
      </c>
      <c r="P14" s="402"/>
      <c r="Q14" s="27"/>
      <c r="R14" s="28"/>
    </row>
    <row r="15" spans="2:18" s="29" customFormat="1" ht="18" customHeight="1">
      <c r="B15" s="26"/>
      <c r="C15" s="27"/>
      <c r="D15" s="27"/>
      <c r="E15" s="23" t="str">
        <f>IF('Rekapitulace stavby'!E14="","",'Rekapitulace stavby'!E14)</f>
        <v xml:space="preserve"> </v>
      </c>
      <c r="F15" s="27"/>
      <c r="G15" s="27"/>
      <c r="H15" s="27"/>
      <c r="I15" s="27"/>
      <c r="J15" s="27"/>
      <c r="K15" s="27"/>
      <c r="L15" s="27"/>
      <c r="M15" s="22" t="s">
        <v>27</v>
      </c>
      <c r="N15" s="27"/>
      <c r="O15" s="402" t="str">
        <f>IF('Rekapitulace stavby'!AN14="","",'Rekapitulace stavby'!AN14)</f>
        <v/>
      </c>
      <c r="P15" s="402"/>
      <c r="Q15" s="27"/>
      <c r="R15" s="28"/>
    </row>
    <row r="16" spans="2:18" s="29" customFormat="1" ht="6.9" customHeight="1"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</row>
    <row r="17" spans="2:18" s="29" customFormat="1" ht="14.4" customHeight="1">
      <c r="B17" s="26"/>
      <c r="C17" s="27"/>
      <c r="D17" s="22" t="s">
        <v>30</v>
      </c>
      <c r="E17" s="27"/>
      <c r="F17" s="27"/>
      <c r="G17" s="27"/>
      <c r="H17" s="27"/>
      <c r="I17" s="27"/>
      <c r="J17" s="27"/>
      <c r="K17" s="27"/>
      <c r="L17" s="27"/>
      <c r="M17" s="22" t="s">
        <v>25</v>
      </c>
      <c r="N17" s="27"/>
      <c r="O17" s="402" t="str">
        <f>IF('Rekapitulace stavby'!AN16="","",'Rekapitulace stavby'!AN16)</f>
        <v/>
      </c>
      <c r="P17" s="402"/>
      <c r="Q17" s="27"/>
      <c r="R17" s="28"/>
    </row>
    <row r="18" spans="2:18" s="29" customFormat="1" ht="18" customHeight="1">
      <c r="B18" s="26"/>
      <c r="C18" s="27"/>
      <c r="D18" s="27"/>
      <c r="E18" s="23" t="str">
        <f>IF('Rekapitulace stavby'!E17="","",'Rekapitulace stavby'!E17)</f>
        <v xml:space="preserve"> </v>
      </c>
      <c r="F18" s="27"/>
      <c r="G18" s="27"/>
      <c r="H18" s="27"/>
      <c r="I18" s="27"/>
      <c r="J18" s="27"/>
      <c r="K18" s="27"/>
      <c r="L18" s="27"/>
      <c r="M18" s="22" t="s">
        <v>27</v>
      </c>
      <c r="N18" s="27"/>
      <c r="O18" s="402" t="str">
        <f>IF('Rekapitulace stavby'!AN17="","",'Rekapitulace stavby'!AN17)</f>
        <v/>
      </c>
      <c r="P18" s="402"/>
      <c r="Q18" s="27"/>
      <c r="R18" s="28"/>
    </row>
    <row r="19" spans="2:18" s="29" customFormat="1" ht="6.9" customHeight="1"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</row>
    <row r="20" spans="2:18" s="29" customFormat="1" ht="14.4" customHeight="1">
      <c r="B20" s="26"/>
      <c r="C20" s="27"/>
      <c r="D20" s="22" t="s">
        <v>32</v>
      </c>
      <c r="E20" s="27"/>
      <c r="F20" s="27"/>
      <c r="G20" s="27"/>
      <c r="H20" s="27"/>
      <c r="I20" s="27"/>
      <c r="J20" s="27"/>
      <c r="K20" s="27"/>
      <c r="L20" s="27"/>
      <c r="M20" s="22" t="s">
        <v>25</v>
      </c>
      <c r="N20" s="27"/>
      <c r="O20" s="402" t="str">
        <f>IF('Rekapitulace stavby'!AN19="","",'Rekapitulace stavby'!AN19)</f>
        <v/>
      </c>
      <c r="P20" s="402"/>
      <c r="Q20" s="27"/>
      <c r="R20" s="28"/>
    </row>
    <row r="21" spans="2:18" s="29" customFormat="1" ht="18" customHeight="1">
      <c r="B21" s="26"/>
      <c r="C21" s="27"/>
      <c r="D21" s="27"/>
      <c r="E21" s="23" t="str">
        <f>IF('Rekapitulace stavby'!E20="","",'Rekapitulace stavby'!E20)</f>
        <v xml:space="preserve"> </v>
      </c>
      <c r="F21" s="27"/>
      <c r="G21" s="27"/>
      <c r="H21" s="27"/>
      <c r="I21" s="27"/>
      <c r="J21" s="27"/>
      <c r="K21" s="27"/>
      <c r="L21" s="27"/>
      <c r="M21" s="22" t="s">
        <v>27</v>
      </c>
      <c r="N21" s="27"/>
      <c r="O21" s="402" t="str">
        <f>IF('Rekapitulace stavby'!AN20="","",'Rekapitulace stavby'!AN20)</f>
        <v/>
      </c>
      <c r="P21" s="402"/>
      <c r="Q21" s="27"/>
      <c r="R21" s="28"/>
    </row>
    <row r="22" spans="2:18" s="29" customFormat="1" ht="6.9" customHeight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</row>
    <row r="23" spans="2:18" s="29" customFormat="1" ht="14.4" customHeight="1">
      <c r="B23" s="26"/>
      <c r="C23" s="27"/>
      <c r="D23" s="22" t="s">
        <v>33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</row>
    <row r="24" spans="2:18" s="29" customFormat="1" ht="22.5" customHeight="1">
      <c r="B24" s="26"/>
      <c r="C24" s="27"/>
      <c r="D24" s="27"/>
      <c r="E24" s="404" t="s">
        <v>5</v>
      </c>
      <c r="F24" s="404"/>
      <c r="G24" s="404"/>
      <c r="H24" s="404"/>
      <c r="I24" s="404"/>
      <c r="J24" s="404"/>
      <c r="K24" s="404"/>
      <c r="L24" s="404"/>
      <c r="M24" s="27"/>
      <c r="N24" s="27"/>
      <c r="O24" s="27"/>
      <c r="P24" s="27"/>
      <c r="Q24" s="27"/>
      <c r="R24" s="28"/>
    </row>
    <row r="25" spans="2:18" s="29" customFormat="1" ht="6.9" customHeight="1"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</row>
    <row r="26" spans="2:18" s="29" customFormat="1" ht="6.9" customHeight="1">
      <c r="B26" s="26"/>
      <c r="C26" s="27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7"/>
      <c r="R26" s="28"/>
    </row>
    <row r="27" spans="2:18" s="29" customFormat="1" ht="14.4" customHeight="1">
      <c r="B27" s="26"/>
      <c r="C27" s="27"/>
      <c r="D27" s="100" t="s">
        <v>108</v>
      </c>
      <c r="E27" s="27"/>
      <c r="F27" s="27"/>
      <c r="G27" s="27"/>
      <c r="H27" s="27"/>
      <c r="I27" s="27"/>
      <c r="J27" s="27"/>
      <c r="K27" s="27"/>
      <c r="L27" s="27"/>
      <c r="M27" s="374">
        <f>N88</f>
        <v>0</v>
      </c>
      <c r="N27" s="374"/>
      <c r="O27" s="374"/>
      <c r="P27" s="374"/>
      <c r="Q27" s="27"/>
      <c r="R27" s="28"/>
    </row>
    <row r="28" spans="2:18" s="29" customFormat="1" ht="14.4" customHeight="1">
      <c r="B28" s="26"/>
      <c r="C28" s="27"/>
      <c r="D28" s="25" t="s">
        <v>109</v>
      </c>
      <c r="E28" s="27"/>
      <c r="F28" s="27"/>
      <c r="G28" s="27"/>
      <c r="H28" s="27"/>
      <c r="I28" s="27"/>
      <c r="J28" s="27"/>
      <c r="K28" s="27"/>
      <c r="L28" s="27"/>
      <c r="M28" s="374">
        <f>N96</f>
        <v>0</v>
      </c>
      <c r="N28" s="374"/>
      <c r="O28" s="374"/>
      <c r="P28" s="374"/>
      <c r="Q28" s="27"/>
      <c r="R28" s="28"/>
    </row>
    <row r="29" spans="2:18" s="29" customFormat="1" ht="6.9" customHeight="1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</row>
    <row r="30" spans="2:18" s="29" customFormat="1" ht="25.35" customHeight="1">
      <c r="B30" s="26"/>
      <c r="C30" s="27"/>
      <c r="D30" s="101" t="s">
        <v>36</v>
      </c>
      <c r="E30" s="27"/>
      <c r="F30" s="27"/>
      <c r="G30" s="27"/>
      <c r="H30" s="27"/>
      <c r="I30" s="27"/>
      <c r="J30" s="27"/>
      <c r="K30" s="27"/>
      <c r="L30" s="27"/>
      <c r="M30" s="445">
        <f>ROUND(M27+M28,2)</f>
        <v>0</v>
      </c>
      <c r="N30" s="428"/>
      <c r="O30" s="428"/>
      <c r="P30" s="428"/>
      <c r="Q30" s="27"/>
      <c r="R30" s="28"/>
    </row>
    <row r="31" spans="2:18" s="29" customFormat="1" ht="6.9" customHeight="1">
      <c r="B31" s="26"/>
      <c r="C31" s="2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7"/>
      <c r="R31" s="28"/>
    </row>
    <row r="32" spans="2:18" s="29" customFormat="1" ht="14.4" customHeight="1">
      <c r="B32" s="26"/>
      <c r="C32" s="27"/>
      <c r="D32" s="34" t="s">
        <v>37</v>
      </c>
      <c r="E32" s="34" t="s">
        <v>38</v>
      </c>
      <c r="F32" s="102">
        <v>0.21</v>
      </c>
      <c r="G32" s="103" t="s">
        <v>39</v>
      </c>
      <c r="H32" s="442">
        <f>ROUND((SUM(BE96:BE97)+SUM(BE115:BE126)),2)</f>
        <v>0</v>
      </c>
      <c r="I32" s="428"/>
      <c r="J32" s="428"/>
      <c r="K32" s="27"/>
      <c r="L32" s="27"/>
      <c r="M32" s="442">
        <f>ROUND(ROUND((SUM(BE96:BE97)+SUM(BE115:BE126)),2)*F32,2)</f>
        <v>0</v>
      </c>
      <c r="N32" s="428"/>
      <c r="O32" s="428"/>
      <c r="P32" s="428"/>
      <c r="Q32" s="27"/>
      <c r="R32" s="28"/>
    </row>
    <row r="33" spans="2:18" s="29" customFormat="1" ht="14.4" customHeight="1">
      <c r="B33" s="26"/>
      <c r="C33" s="27"/>
      <c r="D33" s="27"/>
      <c r="E33" s="34" t="s">
        <v>40</v>
      </c>
      <c r="F33" s="102">
        <v>0.15</v>
      </c>
      <c r="G33" s="103" t="s">
        <v>39</v>
      </c>
      <c r="H33" s="442">
        <f>ROUND((SUM(BF96:BF97)+SUM(BF115:BF126)),2)</f>
        <v>0</v>
      </c>
      <c r="I33" s="428"/>
      <c r="J33" s="428"/>
      <c r="K33" s="27"/>
      <c r="L33" s="27"/>
      <c r="M33" s="442">
        <f>ROUND(ROUND((SUM(BF96:BF97)+SUM(BF115:BF126)),2)*F33,2)</f>
        <v>0</v>
      </c>
      <c r="N33" s="428"/>
      <c r="O33" s="428"/>
      <c r="P33" s="428"/>
      <c r="Q33" s="27"/>
      <c r="R33" s="28"/>
    </row>
    <row r="34" spans="2:18" s="29" customFormat="1" ht="14.4" customHeight="1" hidden="1">
      <c r="B34" s="26"/>
      <c r="C34" s="27"/>
      <c r="D34" s="27"/>
      <c r="E34" s="34" t="s">
        <v>41</v>
      </c>
      <c r="F34" s="102">
        <v>0.21</v>
      </c>
      <c r="G34" s="103" t="s">
        <v>39</v>
      </c>
      <c r="H34" s="442">
        <f>ROUND((SUM(BG96:BG97)+SUM(BG115:BG126)),2)</f>
        <v>0</v>
      </c>
      <c r="I34" s="428"/>
      <c r="J34" s="428"/>
      <c r="K34" s="27"/>
      <c r="L34" s="27"/>
      <c r="M34" s="442">
        <v>0</v>
      </c>
      <c r="N34" s="428"/>
      <c r="O34" s="428"/>
      <c r="P34" s="428"/>
      <c r="Q34" s="27"/>
      <c r="R34" s="28"/>
    </row>
    <row r="35" spans="2:18" s="29" customFormat="1" ht="14.4" customHeight="1" hidden="1">
      <c r="B35" s="26"/>
      <c r="C35" s="27"/>
      <c r="D35" s="27"/>
      <c r="E35" s="34" t="s">
        <v>42</v>
      </c>
      <c r="F35" s="102">
        <v>0.15</v>
      </c>
      <c r="G35" s="103" t="s">
        <v>39</v>
      </c>
      <c r="H35" s="442">
        <f>ROUND((SUM(BH96:BH97)+SUM(BH115:BH126)),2)</f>
        <v>0</v>
      </c>
      <c r="I35" s="428"/>
      <c r="J35" s="428"/>
      <c r="K35" s="27"/>
      <c r="L35" s="27"/>
      <c r="M35" s="442">
        <v>0</v>
      </c>
      <c r="N35" s="428"/>
      <c r="O35" s="428"/>
      <c r="P35" s="428"/>
      <c r="Q35" s="27"/>
      <c r="R35" s="28"/>
    </row>
    <row r="36" spans="2:18" s="29" customFormat="1" ht="14.4" customHeight="1" hidden="1">
      <c r="B36" s="26"/>
      <c r="C36" s="27"/>
      <c r="D36" s="27"/>
      <c r="E36" s="34" t="s">
        <v>43</v>
      </c>
      <c r="F36" s="102">
        <v>0</v>
      </c>
      <c r="G36" s="103" t="s">
        <v>39</v>
      </c>
      <c r="H36" s="442">
        <f>ROUND((SUM(BI96:BI97)+SUM(BI115:BI126)),2)</f>
        <v>0</v>
      </c>
      <c r="I36" s="428"/>
      <c r="J36" s="428"/>
      <c r="K36" s="27"/>
      <c r="L36" s="27"/>
      <c r="M36" s="442">
        <v>0</v>
      </c>
      <c r="N36" s="428"/>
      <c r="O36" s="428"/>
      <c r="P36" s="428"/>
      <c r="Q36" s="27"/>
      <c r="R36" s="28"/>
    </row>
    <row r="37" spans="2:18" s="29" customFormat="1" ht="6.9" customHeight="1"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</row>
    <row r="38" spans="2:18" s="29" customFormat="1" ht="25.35" customHeight="1">
      <c r="B38" s="26"/>
      <c r="C38" s="99"/>
      <c r="D38" s="104" t="s">
        <v>44</v>
      </c>
      <c r="E38" s="69"/>
      <c r="F38" s="69"/>
      <c r="G38" s="105" t="s">
        <v>45</v>
      </c>
      <c r="H38" s="106" t="s">
        <v>46</v>
      </c>
      <c r="I38" s="69"/>
      <c r="J38" s="69"/>
      <c r="K38" s="69"/>
      <c r="L38" s="443">
        <f>SUM(M30:M36)</f>
        <v>0</v>
      </c>
      <c r="M38" s="443"/>
      <c r="N38" s="443"/>
      <c r="O38" s="443"/>
      <c r="P38" s="444"/>
      <c r="Q38" s="99"/>
      <c r="R38" s="28"/>
    </row>
    <row r="39" spans="2:18" s="29" customFormat="1" ht="14.4" customHeight="1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</row>
    <row r="40" spans="2:18" s="29" customFormat="1" ht="14.4" customHeight="1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</row>
    <row r="41" spans="2:18" ht="13.5">
      <c r="B41" s="1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7"/>
    </row>
    <row r="42" spans="2:18" ht="13.5">
      <c r="B42" s="16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7"/>
    </row>
    <row r="43" spans="2:18" ht="13.5">
      <c r="B43" s="1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7"/>
    </row>
    <row r="44" spans="2:18" ht="13.5">
      <c r="B44" s="16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7"/>
    </row>
    <row r="45" spans="2:18" ht="13.5">
      <c r="B45" s="16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7"/>
    </row>
    <row r="46" spans="2:18" ht="13.5">
      <c r="B46" s="16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7"/>
    </row>
    <row r="47" spans="2:18" ht="13.5">
      <c r="B47" s="1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7"/>
    </row>
    <row r="48" spans="2:18" ht="13.5">
      <c r="B48" s="16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7"/>
    </row>
    <row r="49" spans="2:18" ht="13.5">
      <c r="B49" s="16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7"/>
    </row>
    <row r="50" spans="2:18" s="29" customFormat="1" ht="14.4">
      <c r="B50" s="26"/>
      <c r="C50" s="27"/>
      <c r="D50" s="42" t="s">
        <v>47</v>
      </c>
      <c r="E50" s="43"/>
      <c r="F50" s="43"/>
      <c r="G50" s="43"/>
      <c r="H50" s="44"/>
      <c r="I50" s="27"/>
      <c r="J50" s="42" t="s">
        <v>48</v>
      </c>
      <c r="K50" s="43"/>
      <c r="L50" s="43"/>
      <c r="M50" s="43"/>
      <c r="N50" s="43"/>
      <c r="O50" s="43"/>
      <c r="P50" s="44"/>
      <c r="Q50" s="27"/>
      <c r="R50" s="28"/>
    </row>
    <row r="51" spans="2:18" ht="8.4" customHeight="1">
      <c r="B51" s="16"/>
      <c r="C51" s="19"/>
      <c r="D51" s="45"/>
      <c r="E51" s="19"/>
      <c r="F51" s="19"/>
      <c r="G51" s="19"/>
      <c r="H51" s="46"/>
      <c r="I51" s="19"/>
      <c r="J51" s="45"/>
      <c r="K51" s="19"/>
      <c r="L51" s="19"/>
      <c r="M51" s="19"/>
      <c r="N51" s="19"/>
      <c r="O51" s="19"/>
      <c r="P51" s="46"/>
      <c r="Q51" s="19"/>
      <c r="R51" s="17"/>
    </row>
    <row r="52" spans="2:18" ht="8.4" customHeight="1">
      <c r="B52" s="16"/>
      <c r="C52" s="19"/>
      <c r="D52" s="45"/>
      <c r="E52" s="19"/>
      <c r="F52" s="19"/>
      <c r="G52" s="19"/>
      <c r="H52" s="46"/>
      <c r="I52" s="19"/>
      <c r="J52" s="45"/>
      <c r="K52" s="19"/>
      <c r="L52" s="19"/>
      <c r="M52" s="19"/>
      <c r="N52" s="19"/>
      <c r="O52" s="19"/>
      <c r="P52" s="46"/>
      <c r="Q52" s="19"/>
      <c r="R52" s="17"/>
    </row>
    <row r="53" spans="2:18" ht="8.4" customHeight="1">
      <c r="B53" s="16"/>
      <c r="C53" s="19"/>
      <c r="D53" s="45"/>
      <c r="E53" s="19"/>
      <c r="F53" s="19"/>
      <c r="G53" s="19"/>
      <c r="H53" s="46"/>
      <c r="I53" s="19"/>
      <c r="J53" s="45"/>
      <c r="K53" s="19"/>
      <c r="L53" s="19"/>
      <c r="M53" s="19"/>
      <c r="N53" s="19"/>
      <c r="O53" s="19"/>
      <c r="P53" s="46"/>
      <c r="Q53" s="19"/>
      <c r="R53" s="17"/>
    </row>
    <row r="54" spans="2:18" ht="8.4" customHeight="1">
      <c r="B54" s="16"/>
      <c r="C54" s="19"/>
      <c r="D54" s="45"/>
      <c r="E54" s="19"/>
      <c r="F54" s="19"/>
      <c r="G54" s="19"/>
      <c r="H54" s="46"/>
      <c r="I54" s="19"/>
      <c r="J54" s="45"/>
      <c r="K54" s="19"/>
      <c r="L54" s="19"/>
      <c r="M54" s="19"/>
      <c r="N54" s="19"/>
      <c r="O54" s="19"/>
      <c r="P54" s="46"/>
      <c r="Q54" s="19"/>
      <c r="R54" s="17"/>
    </row>
    <row r="55" spans="2:18" ht="8.4" customHeight="1">
      <c r="B55" s="16"/>
      <c r="C55" s="19"/>
      <c r="D55" s="45"/>
      <c r="E55" s="19"/>
      <c r="F55" s="19"/>
      <c r="G55" s="19"/>
      <c r="H55" s="46"/>
      <c r="I55" s="19"/>
      <c r="J55" s="45"/>
      <c r="K55" s="19"/>
      <c r="L55" s="19"/>
      <c r="M55" s="19"/>
      <c r="N55" s="19"/>
      <c r="O55" s="19"/>
      <c r="P55" s="46"/>
      <c r="Q55" s="19"/>
      <c r="R55" s="17"/>
    </row>
    <row r="56" spans="2:18" ht="8.4" customHeight="1">
      <c r="B56" s="16"/>
      <c r="C56" s="19"/>
      <c r="D56" s="45"/>
      <c r="E56" s="19"/>
      <c r="F56" s="19"/>
      <c r="G56" s="19"/>
      <c r="H56" s="46"/>
      <c r="I56" s="19"/>
      <c r="J56" s="45"/>
      <c r="K56" s="19"/>
      <c r="L56" s="19"/>
      <c r="M56" s="19"/>
      <c r="N56" s="19"/>
      <c r="O56" s="19"/>
      <c r="P56" s="46"/>
      <c r="Q56" s="19"/>
      <c r="R56" s="17"/>
    </row>
    <row r="57" spans="2:18" ht="8.4" customHeight="1">
      <c r="B57" s="16"/>
      <c r="C57" s="19"/>
      <c r="D57" s="45"/>
      <c r="E57" s="19"/>
      <c r="F57" s="19"/>
      <c r="G57" s="19"/>
      <c r="H57" s="46"/>
      <c r="I57" s="19"/>
      <c r="J57" s="45"/>
      <c r="K57" s="19"/>
      <c r="L57" s="19"/>
      <c r="M57" s="19"/>
      <c r="N57" s="19"/>
      <c r="O57" s="19"/>
      <c r="P57" s="46"/>
      <c r="Q57" s="19"/>
      <c r="R57" s="17"/>
    </row>
    <row r="58" spans="2:18" ht="8.4" customHeight="1">
      <c r="B58" s="16"/>
      <c r="C58" s="19"/>
      <c r="D58" s="45"/>
      <c r="E58" s="19"/>
      <c r="F58" s="19"/>
      <c r="G58" s="19"/>
      <c r="H58" s="46"/>
      <c r="I58" s="19"/>
      <c r="J58" s="45"/>
      <c r="K58" s="19"/>
      <c r="L58" s="19"/>
      <c r="M58" s="19"/>
      <c r="N58" s="19"/>
      <c r="O58" s="19"/>
      <c r="P58" s="46"/>
      <c r="Q58" s="19"/>
      <c r="R58" s="17"/>
    </row>
    <row r="59" spans="2:18" s="29" customFormat="1" ht="14.4">
      <c r="B59" s="26"/>
      <c r="C59" s="27"/>
      <c r="D59" s="47" t="s">
        <v>49</v>
      </c>
      <c r="E59" s="48"/>
      <c r="F59" s="48"/>
      <c r="G59" s="49" t="s">
        <v>50</v>
      </c>
      <c r="H59" s="50"/>
      <c r="I59" s="27"/>
      <c r="J59" s="47" t="s">
        <v>49</v>
      </c>
      <c r="K59" s="48"/>
      <c r="L59" s="48"/>
      <c r="M59" s="48"/>
      <c r="N59" s="49" t="s">
        <v>50</v>
      </c>
      <c r="O59" s="48"/>
      <c r="P59" s="50"/>
      <c r="Q59" s="27"/>
      <c r="R59" s="28"/>
    </row>
    <row r="60" spans="2:18" ht="13.5">
      <c r="B60" s="16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7"/>
    </row>
    <row r="61" spans="2:18" s="29" customFormat="1" ht="14.4">
      <c r="B61" s="26"/>
      <c r="C61" s="27"/>
      <c r="D61" s="42" t="s">
        <v>51</v>
      </c>
      <c r="E61" s="43"/>
      <c r="F61" s="43"/>
      <c r="G61" s="43"/>
      <c r="H61" s="44"/>
      <c r="I61" s="27"/>
      <c r="J61" s="42" t="s">
        <v>52</v>
      </c>
      <c r="K61" s="43"/>
      <c r="L61" s="43"/>
      <c r="M61" s="43"/>
      <c r="N61" s="43"/>
      <c r="O61" s="43"/>
      <c r="P61" s="44"/>
      <c r="Q61" s="27"/>
      <c r="R61" s="28"/>
    </row>
    <row r="62" spans="2:18" ht="8.4" customHeight="1">
      <c r="B62" s="16"/>
      <c r="C62" s="19"/>
      <c r="D62" s="45"/>
      <c r="E62" s="19"/>
      <c r="F62" s="19"/>
      <c r="G62" s="19"/>
      <c r="H62" s="46"/>
      <c r="I62" s="19"/>
      <c r="J62" s="45"/>
      <c r="K62" s="19"/>
      <c r="L62" s="19"/>
      <c r="M62" s="19"/>
      <c r="N62" s="19"/>
      <c r="O62" s="19"/>
      <c r="P62" s="46"/>
      <c r="Q62" s="19"/>
      <c r="R62" s="17"/>
    </row>
    <row r="63" spans="2:18" ht="8.4" customHeight="1">
      <c r="B63" s="16"/>
      <c r="C63" s="19"/>
      <c r="D63" s="45"/>
      <c r="E63" s="19"/>
      <c r="F63" s="19"/>
      <c r="G63" s="19"/>
      <c r="H63" s="46"/>
      <c r="I63" s="19"/>
      <c r="J63" s="45"/>
      <c r="K63" s="19"/>
      <c r="L63" s="19"/>
      <c r="M63" s="19"/>
      <c r="N63" s="19"/>
      <c r="O63" s="19"/>
      <c r="P63" s="46"/>
      <c r="Q63" s="19"/>
      <c r="R63" s="17"/>
    </row>
    <row r="64" spans="2:18" ht="8.4" customHeight="1">
      <c r="B64" s="16"/>
      <c r="C64" s="19"/>
      <c r="D64" s="45"/>
      <c r="E64" s="19"/>
      <c r="F64" s="19"/>
      <c r="G64" s="19"/>
      <c r="H64" s="46"/>
      <c r="I64" s="19"/>
      <c r="J64" s="45"/>
      <c r="K64" s="19"/>
      <c r="L64" s="19"/>
      <c r="M64" s="19"/>
      <c r="N64" s="19"/>
      <c r="O64" s="19"/>
      <c r="P64" s="46"/>
      <c r="Q64" s="19"/>
      <c r="R64" s="17"/>
    </row>
    <row r="65" spans="2:18" ht="8.4" customHeight="1">
      <c r="B65" s="16"/>
      <c r="C65" s="19"/>
      <c r="D65" s="45"/>
      <c r="E65" s="19"/>
      <c r="F65" s="19"/>
      <c r="G65" s="19"/>
      <c r="H65" s="46"/>
      <c r="I65" s="19"/>
      <c r="J65" s="45"/>
      <c r="K65" s="19"/>
      <c r="L65" s="19"/>
      <c r="M65" s="19"/>
      <c r="N65" s="19"/>
      <c r="O65" s="19"/>
      <c r="P65" s="46"/>
      <c r="Q65" s="19"/>
      <c r="R65" s="17"/>
    </row>
    <row r="66" spans="2:18" ht="8.4" customHeight="1">
      <c r="B66" s="16"/>
      <c r="C66" s="19"/>
      <c r="D66" s="45"/>
      <c r="E66" s="19"/>
      <c r="F66" s="19"/>
      <c r="G66" s="19"/>
      <c r="H66" s="46"/>
      <c r="I66" s="19"/>
      <c r="J66" s="45"/>
      <c r="K66" s="19"/>
      <c r="L66" s="19"/>
      <c r="M66" s="19"/>
      <c r="N66" s="19"/>
      <c r="O66" s="19"/>
      <c r="P66" s="46"/>
      <c r="Q66" s="19"/>
      <c r="R66" s="17"/>
    </row>
    <row r="67" spans="2:18" ht="8.4" customHeight="1">
      <c r="B67" s="16"/>
      <c r="C67" s="19"/>
      <c r="D67" s="45"/>
      <c r="E67" s="19"/>
      <c r="F67" s="19"/>
      <c r="G67" s="19"/>
      <c r="H67" s="46"/>
      <c r="I67" s="19"/>
      <c r="J67" s="45"/>
      <c r="K67" s="19"/>
      <c r="L67" s="19"/>
      <c r="M67" s="19"/>
      <c r="N67" s="19"/>
      <c r="O67" s="19"/>
      <c r="P67" s="46"/>
      <c r="Q67" s="19"/>
      <c r="R67" s="17"/>
    </row>
    <row r="68" spans="2:18" ht="8.4" customHeight="1">
      <c r="B68" s="16"/>
      <c r="C68" s="19"/>
      <c r="D68" s="45"/>
      <c r="E68" s="19"/>
      <c r="F68" s="19"/>
      <c r="G68" s="19"/>
      <c r="H68" s="46"/>
      <c r="I68" s="19"/>
      <c r="J68" s="45"/>
      <c r="K68" s="19"/>
      <c r="L68" s="19"/>
      <c r="M68" s="19"/>
      <c r="N68" s="19"/>
      <c r="O68" s="19"/>
      <c r="P68" s="46"/>
      <c r="Q68" s="19"/>
      <c r="R68" s="17"/>
    </row>
    <row r="69" spans="2:18" ht="8.4" customHeight="1">
      <c r="B69" s="16"/>
      <c r="C69" s="19"/>
      <c r="D69" s="45"/>
      <c r="E69" s="19"/>
      <c r="F69" s="19"/>
      <c r="G69" s="19"/>
      <c r="H69" s="46"/>
      <c r="I69" s="19"/>
      <c r="J69" s="45"/>
      <c r="K69" s="19"/>
      <c r="L69" s="19"/>
      <c r="M69" s="19"/>
      <c r="N69" s="19"/>
      <c r="O69" s="19"/>
      <c r="P69" s="46"/>
      <c r="Q69" s="19"/>
      <c r="R69" s="17"/>
    </row>
    <row r="70" spans="2:18" s="29" customFormat="1" ht="14.4">
      <c r="B70" s="26"/>
      <c r="C70" s="27"/>
      <c r="D70" s="47" t="s">
        <v>49</v>
      </c>
      <c r="E70" s="48"/>
      <c r="F70" s="48"/>
      <c r="G70" s="49" t="s">
        <v>50</v>
      </c>
      <c r="H70" s="50"/>
      <c r="I70" s="27"/>
      <c r="J70" s="47" t="s">
        <v>49</v>
      </c>
      <c r="K70" s="48"/>
      <c r="L70" s="48"/>
      <c r="M70" s="48"/>
      <c r="N70" s="49" t="s">
        <v>50</v>
      </c>
      <c r="O70" s="48"/>
      <c r="P70" s="50"/>
      <c r="Q70" s="27"/>
      <c r="R70" s="28"/>
    </row>
    <row r="71" spans="2:18" s="29" customFormat="1" ht="14.4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29" customFormat="1" ht="6.9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29" customFormat="1" ht="36.9" customHeight="1">
      <c r="B76" s="26"/>
      <c r="C76" s="393" t="s">
        <v>110</v>
      </c>
      <c r="D76" s="394"/>
      <c r="E76" s="394"/>
      <c r="F76" s="394"/>
      <c r="G76" s="394"/>
      <c r="H76" s="394"/>
      <c r="I76" s="394"/>
      <c r="J76" s="394"/>
      <c r="K76" s="394"/>
      <c r="L76" s="394"/>
      <c r="M76" s="394"/>
      <c r="N76" s="394"/>
      <c r="O76" s="394"/>
      <c r="P76" s="394"/>
      <c r="Q76" s="394"/>
      <c r="R76" s="28"/>
    </row>
    <row r="77" spans="2:18" s="29" customFormat="1" ht="6.9" customHeight="1"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8"/>
    </row>
    <row r="78" spans="2:18" s="29" customFormat="1" ht="30" customHeight="1">
      <c r="B78" s="26"/>
      <c r="C78" s="22" t="s">
        <v>17</v>
      </c>
      <c r="D78" s="27"/>
      <c r="E78" s="27"/>
      <c r="F78" s="429" t="str">
        <f>F6</f>
        <v>Revitalizace terapeutické zahrady DD ONŠOV - ETAPA I</v>
      </c>
      <c r="G78" s="430"/>
      <c r="H78" s="430"/>
      <c r="I78" s="430"/>
      <c r="J78" s="430"/>
      <c r="K78" s="430"/>
      <c r="L78" s="430"/>
      <c r="M78" s="430"/>
      <c r="N78" s="430"/>
      <c r="O78" s="430"/>
      <c r="P78" s="430"/>
      <c r="Q78" s="27"/>
      <c r="R78" s="28"/>
    </row>
    <row r="79" spans="2:18" s="29" customFormat="1" ht="36.9" customHeight="1">
      <c r="B79" s="26"/>
      <c r="C79" s="62" t="s">
        <v>106</v>
      </c>
      <c r="D79" s="27"/>
      <c r="E79" s="27"/>
      <c r="F79" s="395" t="str">
        <f>F7</f>
        <v>VORN - VEDLEJŠÍ A OSTATNÍ ROZPOČTOVÉ NÁKLADY</v>
      </c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27"/>
      <c r="R79" s="28"/>
    </row>
    <row r="80" spans="2:18" s="29" customFormat="1" ht="6.9" customHeight="1">
      <c r="B80" s="26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8"/>
    </row>
    <row r="81" spans="2:18" s="29" customFormat="1" ht="18" customHeight="1">
      <c r="B81" s="26"/>
      <c r="C81" s="22" t="s">
        <v>21</v>
      </c>
      <c r="D81" s="27"/>
      <c r="E81" s="27"/>
      <c r="F81" s="23" t="str">
        <f>F9</f>
        <v>pozemek č. 157,158,st.1 a st.2, k.ú Onšov</v>
      </c>
      <c r="G81" s="27"/>
      <c r="H81" s="27"/>
      <c r="I81" s="27"/>
      <c r="J81" s="27"/>
      <c r="K81" s="22" t="s">
        <v>23</v>
      </c>
      <c r="L81" s="27"/>
      <c r="M81" s="431">
        <f>IF(O9="","",O9)</f>
        <v>43179</v>
      </c>
      <c r="N81" s="431"/>
      <c r="O81" s="431"/>
      <c r="P81" s="431"/>
      <c r="Q81" s="27"/>
      <c r="R81" s="28"/>
    </row>
    <row r="82" spans="2:18" s="29" customFormat="1" ht="6.9" customHeight="1"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8"/>
    </row>
    <row r="83" spans="2:18" s="29" customFormat="1" ht="13.2">
      <c r="B83" s="26"/>
      <c r="C83" s="22" t="s">
        <v>24</v>
      </c>
      <c r="D83" s="27"/>
      <c r="E83" s="27"/>
      <c r="F83" s="23" t="str">
        <f>E12</f>
        <v>DD Onšov, p.o.</v>
      </c>
      <c r="G83" s="27"/>
      <c r="H83" s="27"/>
      <c r="I83" s="27"/>
      <c r="J83" s="27"/>
      <c r="K83" s="22" t="s">
        <v>30</v>
      </c>
      <c r="L83" s="27"/>
      <c r="M83" s="402" t="str">
        <f>E18</f>
        <v xml:space="preserve"> </v>
      </c>
      <c r="N83" s="402"/>
      <c r="O83" s="402"/>
      <c r="P83" s="402"/>
      <c r="Q83" s="402"/>
      <c r="R83" s="28"/>
    </row>
    <row r="84" spans="2:18" s="29" customFormat="1" ht="14.4" customHeight="1">
      <c r="B84" s="26"/>
      <c r="C84" s="22" t="s">
        <v>28</v>
      </c>
      <c r="D84" s="27"/>
      <c r="E84" s="27"/>
      <c r="F84" s="23" t="str">
        <f>IF(E15="","",E15)</f>
        <v xml:space="preserve"> </v>
      </c>
      <c r="G84" s="27"/>
      <c r="H84" s="27"/>
      <c r="I84" s="27"/>
      <c r="J84" s="27"/>
      <c r="K84" s="22" t="s">
        <v>32</v>
      </c>
      <c r="L84" s="27"/>
      <c r="M84" s="402" t="str">
        <f>E21</f>
        <v xml:space="preserve"> </v>
      </c>
      <c r="N84" s="402"/>
      <c r="O84" s="402"/>
      <c r="P84" s="402"/>
      <c r="Q84" s="402"/>
      <c r="R84" s="28"/>
    </row>
    <row r="85" spans="2:18" s="29" customFormat="1" ht="10.35" customHeight="1">
      <c r="B85" s="26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8"/>
    </row>
    <row r="86" spans="2:18" s="29" customFormat="1" ht="29.25" customHeight="1">
      <c r="B86" s="26"/>
      <c r="C86" s="440" t="s">
        <v>111</v>
      </c>
      <c r="D86" s="441"/>
      <c r="E86" s="441"/>
      <c r="F86" s="441"/>
      <c r="G86" s="441"/>
      <c r="H86" s="99"/>
      <c r="I86" s="99"/>
      <c r="J86" s="99"/>
      <c r="K86" s="99"/>
      <c r="L86" s="99"/>
      <c r="M86" s="99"/>
      <c r="N86" s="440" t="s">
        <v>112</v>
      </c>
      <c r="O86" s="441"/>
      <c r="P86" s="441"/>
      <c r="Q86" s="441"/>
      <c r="R86" s="28"/>
    </row>
    <row r="87" spans="2:18" s="29" customFormat="1" ht="10.35" customHeight="1">
      <c r="B87" s="26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8"/>
    </row>
    <row r="88" spans="2:47" s="29" customFormat="1" ht="29.25" customHeight="1">
      <c r="B88" s="26"/>
      <c r="C88" s="107" t="s">
        <v>113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368">
        <f>N115</f>
        <v>0</v>
      </c>
      <c r="O88" s="438"/>
      <c r="P88" s="438"/>
      <c r="Q88" s="438"/>
      <c r="R88" s="28"/>
      <c r="AU88" s="12" t="s">
        <v>114</v>
      </c>
    </row>
    <row r="89" spans="2:18" s="112" customFormat="1" ht="24.9" customHeight="1">
      <c r="B89" s="108"/>
      <c r="C89" s="109"/>
      <c r="D89" s="110" t="s">
        <v>299</v>
      </c>
      <c r="E89" s="109"/>
      <c r="F89" s="109"/>
      <c r="G89" s="109"/>
      <c r="H89" s="109"/>
      <c r="I89" s="109"/>
      <c r="J89" s="109"/>
      <c r="K89" s="109"/>
      <c r="L89" s="109"/>
      <c r="M89" s="109"/>
      <c r="N89" s="412">
        <f>N116</f>
        <v>0</v>
      </c>
      <c r="O89" s="435"/>
      <c r="P89" s="435"/>
      <c r="Q89" s="435"/>
      <c r="R89" s="111"/>
    </row>
    <row r="90" spans="2:18" s="117" customFormat="1" ht="19.95" customHeight="1">
      <c r="B90" s="113"/>
      <c r="C90" s="114"/>
      <c r="D90" s="115" t="s">
        <v>300</v>
      </c>
      <c r="E90" s="114"/>
      <c r="F90" s="114"/>
      <c r="G90" s="114"/>
      <c r="H90" s="114"/>
      <c r="I90" s="114"/>
      <c r="J90" s="114"/>
      <c r="K90" s="114"/>
      <c r="L90" s="114"/>
      <c r="M90" s="114"/>
      <c r="N90" s="436">
        <f>N117</f>
        <v>0</v>
      </c>
      <c r="O90" s="437"/>
      <c r="P90" s="437"/>
      <c r="Q90" s="437"/>
      <c r="R90" s="116"/>
    </row>
    <row r="91" spans="2:18" s="117" customFormat="1" ht="19.95" customHeight="1">
      <c r="B91" s="113"/>
      <c r="C91" s="114"/>
      <c r="D91" s="115" t="s">
        <v>488</v>
      </c>
      <c r="E91" s="114"/>
      <c r="F91" s="114"/>
      <c r="G91" s="114"/>
      <c r="H91" s="114"/>
      <c r="I91" s="114"/>
      <c r="J91" s="114"/>
      <c r="K91" s="114"/>
      <c r="L91" s="114"/>
      <c r="M91" s="114"/>
      <c r="N91" s="436">
        <f>N119</f>
        <v>0</v>
      </c>
      <c r="O91" s="437"/>
      <c r="P91" s="437"/>
      <c r="Q91" s="437"/>
      <c r="R91" s="116"/>
    </row>
    <row r="92" spans="2:18" s="117" customFormat="1" ht="19.95" customHeight="1">
      <c r="B92" s="113"/>
      <c r="C92" s="114"/>
      <c r="D92" s="115" t="s">
        <v>489</v>
      </c>
      <c r="E92" s="114"/>
      <c r="F92" s="114"/>
      <c r="G92" s="114"/>
      <c r="H92" s="114"/>
      <c r="I92" s="114"/>
      <c r="J92" s="114"/>
      <c r="K92" s="114"/>
      <c r="L92" s="114"/>
      <c r="M92" s="114"/>
      <c r="N92" s="436">
        <f>N121</f>
        <v>0</v>
      </c>
      <c r="O92" s="437"/>
      <c r="P92" s="437"/>
      <c r="Q92" s="437"/>
      <c r="R92" s="116"/>
    </row>
    <row r="93" spans="2:18" s="117" customFormat="1" ht="19.95" customHeight="1">
      <c r="B93" s="113"/>
      <c r="C93" s="114"/>
      <c r="D93" s="115" t="s">
        <v>490</v>
      </c>
      <c r="E93" s="114"/>
      <c r="F93" s="114"/>
      <c r="G93" s="114"/>
      <c r="H93" s="114"/>
      <c r="I93" s="114"/>
      <c r="J93" s="114"/>
      <c r="K93" s="114"/>
      <c r="L93" s="114"/>
      <c r="M93" s="114"/>
      <c r="N93" s="436">
        <f>N123</f>
        <v>0</v>
      </c>
      <c r="O93" s="437"/>
      <c r="P93" s="437"/>
      <c r="Q93" s="437"/>
      <c r="R93" s="116"/>
    </row>
    <row r="94" spans="2:18" s="117" customFormat="1" ht="19.95" customHeight="1">
      <c r="B94" s="113"/>
      <c r="C94" s="114"/>
      <c r="D94" s="115" t="s">
        <v>491</v>
      </c>
      <c r="E94" s="114"/>
      <c r="F94" s="114"/>
      <c r="G94" s="114"/>
      <c r="H94" s="114"/>
      <c r="I94" s="114"/>
      <c r="J94" s="114"/>
      <c r="K94" s="114"/>
      <c r="L94" s="114"/>
      <c r="M94" s="114"/>
      <c r="N94" s="436">
        <f>N125</f>
        <v>0</v>
      </c>
      <c r="O94" s="437"/>
      <c r="P94" s="437"/>
      <c r="Q94" s="437"/>
      <c r="R94" s="116"/>
    </row>
    <row r="95" spans="2:18" s="29" customFormat="1" ht="21.75" customHeight="1">
      <c r="B95" s="26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8"/>
    </row>
    <row r="96" spans="2:21" s="29" customFormat="1" ht="29.25" customHeight="1">
      <c r="B96" s="26"/>
      <c r="C96" s="107" t="s">
        <v>122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438">
        <v>0</v>
      </c>
      <c r="O96" s="439"/>
      <c r="P96" s="439"/>
      <c r="Q96" s="439"/>
      <c r="R96" s="28"/>
      <c r="T96" s="118"/>
      <c r="U96" s="119" t="s">
        <v>37</v>
      </c>
    </row>
    <row r="97" spans="2:18" s="29" customFormat="1" ht="18" customHeight="1">
      <c r="B97" s="2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8"/>
    </row>
    <row r="98" spans="2:18" s="29" customFormat="1" ht="29.25" customHeight="1">
      <c r="B98" s="26"/>
      <c r="C98" s="98" t="s">
        <v>98</v>
      </c>
      <c r="D98" s="99"/>
      <c r="E98" s="99"/>
      <c r="F98" s="99"/>
      <c r="G98" s="99"/>
      <c r="H98" s="99"/>
      <c r="I98" s="99"/>
      <c r="J98" s="99"/>
      <c r="K98" s="99"/>
      <c r="L98" s="369">
        <f>ROUND(SUM(N88+N96),2)</f>
        <v>0</v>
      </c>
      <c r="M98" s="369"/>
      <c r="N98" s="369"/>
      <c r="O98" s="369"/>
      <c r="P98" s="369"/>
      <c r="Q98" s="369"/>
      <c r="R98" s="28"/>
    </row>
    <row r="99" spans="2:18" s="29" customFormat="1" ht="6.9" customHeight="1"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3"/>
    </row>
    <row r="103" spans="2:18" s="29" customFormat="1" ht="6.9" customHeight="1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6"/>
    </row>
    <row r="104" spans="2:18" s="29" customFormat="1" ht="36.9" customHeight="1">
      <c r="B104" s="26"/>
      <c r="C104" s="393" t="s">
        <v>123</v>
      </c>
      <c r="D104" s="428"/>
      <c r="E104" s="428"/>
      <c r="F104" s="428"/>
      <c r="G104" s="428"/>
      <c r="H104" s="428"/>
      <c r="I104" s="428"/>
      <c r="J104" s="428"/>
      <c r="K104" s="428"/>
      <c r="L104" s="428"/>
      <c r="M104" s="428"/>
      <c r="N104" s="428"/>
      <c r="O104" s="428"/>
      <c r="P104" s="428"/>
      <c r="Q104" s="428"/>
      <c r="R104" s="28"/>
    </row>
    <row r="105" spans="2:18" s="29" customFormat="1" ht="6.9" customHeight="1">
      <c r="B105" s="26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8"/>
    </row>
    <row r="106" spans="2:18" s="29" customFormat="1" ht="30" customHeight="1">
      <c r="B106" s="26"/>
      <c r="C106" s="22" t="s">
        <v>17</v>
      </c>
      <c r="D106" s="27"/>
      <c r="E106" s="27"/>
      <c r="F106" s="429" t="str">
        <f>F6</f>
        <v>Revitalizace terapeutické zahrady DD ONŠOV - ETAPA I</v>
      </c>
      <c r="G106" s="430"/>
      <c r="H106" s="430"/>
      <c r="I106" s="430"/>
      <c r="J106" s="430"/>
      <c r="K106" s="430"/>
      <c r="L106" s="430"/>
      <c r="M106" s="430"/>
      <c r="N106" s="430"/>
      <c r="O106" s="430"/>
      <c r="P106" s="430"/>
      <c r="Q106" s="27"/>
      <c r="R106" s="28"/>
    </row>
    <row r="107" spans="2:18" s="29" customFormat="1" ht="36.9" customHeight="1">
      <c r="B107" s="26"/>
      <c r="C107" s="62" t="s">
        <v>106</v>
      </c>
      <c r="D107" s="27"/>
      <c r="E107" s="27"/>
      <c r="F107" s="395" t="str">
        <f>F7</f>
        <v>VORN - VEDLEJŠÍ A OSTATNÍ ROZPOČTOVÉ NÁKLADY</v>
      </c>
      <c r="G107" s="428"/>
      <c r="H107" s="428"/>
      <c r="I107" s="428"/>
      <c r="J107" s="428"/>
      <c r="K107" s="428"/>
      <c r="L107" s="428"/>
      <c r="M107" s="428"/>
      <c r="N107" s="428"/>
      <c r="O107" s="428"/>
      <c r="P107" s="428"/>
      <c r="Q107" s="27"/>
      <c r="R107" s="28"/>
    </row>
    <row r="108" spans="2:18" s="29" customFormat="1" ht="6.9" customHeight="1">
      <c r="B108" s="26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8"/>
    </row>
    <row r="109" spans="2:18" s="29" customFormat="1" ht="18" customHeight="1">
      <c r="B109" s="26"/>
      <c r="C109" s="22" t="s">
        <v>21</v>
      </c>
      <c r="D109" s="27"/>
      <c r="E109" s="27"/>
      <c r="F109" s="23" t="str">
        <f>F9</f>
        <v>pozemek č. 157,158,st.1 a st.2, k.ú Onšov</v>
      </c>
      <c r="G109" s="27"/>
      <c r="H109" s="27"/>
      <c r="I109" s="27"/>
      <c r="J109" s="27"/>
      <c r="K109" s="22" t="s">
        <v>23</v>
      </c>
      <c r="L109" s="27"/>
      <c r="M109" s="431">
        <f>IF(O9="","",O9)</f>
        <v>43179</v>
      </c>
      <c r="N109" s="431"/>
      <c r="O109" s="431"/>
      <c r="P109" s="431"/>
      <c r="Q109" s="27"/>
      <c r="R109" s="28"/>
    </row>
    <row r="110" spans="2:18" s="29" customFormat="1" ht="6.9" customHeight="1">
      <c r="B110" s="26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8"/>
    </row>
    <row r="111" spans="2:18" s="29" customFormat="1" ht="13.2">
      <c r="B111" s="26"/>
      <c r="C111" s="22" t="s">
        <v>24</v>
      </c>
      <c r="D111" s="27"/>
      <c r="E111" s="27"/>
      <c r="F111" s="23" t="str">
        <f>E12</f>
        <v>DD Onšov, p.o.</v>
      </c>
      <c r="G111" s="27"/>
      <c r="H111" s="27"/>
      <c r="I111" s="27"/>
      <c r="J111" s="27"/>
      <c r="K111" s="22" t="s">
        <v>30</v>
      </c>
      <c r="L111" s="27"/>
      <c r="M111" s="402" t="str">
        <f>E18</f>
        <v xml:space="preserve"> </v>
      </c>
      <c r="N111" s="402"/>
      <c r="O111" s="402"/>
      <c r="P111" s="402"/>
      <c r="Q111" s="402"/>
      <c r="R111" s="28"/>
    </row>
    <row r="112" spans="2:18" s="29" customFormat="1" ht="14.4" customHeight="1">
      <c r="B112" s="26"/>
      <c r="C112" s="22" t="s">
        <v>28</v>
      </c>
      <c r="D112" s="27"/>
      <c r="E112" s="27"/>
      <c r="F112" s="23" t="str">
        <f>IF(E15="","",E15)</f>
        <v xml:space="preserve"> </v>
      </c>
      <c r="G112" s="27"/>
      <c r="H112" s="27"/>
      <c r="I112" s="27"/>
      <c r="J112" s="27"/>
      <c r="K112" s="22" t="s">
        <v>32</v>
      </c>
      <c r="L112" s="27"/>
      <c r="M112" s="402" t="str">
        <f>E21</f>
        <v xml:space="preserve"> </v>
      </c>
      <c r="N112" s="402"/>
      <c r="O112" s="402"/>
      <c r="P112" s="402"/>
      <c r="Q112" s="402"/>
      <c r="R112" s="28"/>
    </row>
    <row r="113" spans="2:18" s="29" customFormat="1" ht="10.35" customHeight="1">
      <c r="B113" s="26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8"/>
    </row>
    <row r="114" spans="2:27" s="124" customFormat="1" ht="29.25" customHeight="1">
      <c r="B114" s="120"/>
      <c r="C114" s="121" t="s">
        <v>124</v>
      </c>
      <c r="D114" s="122" t="s">
        <v>125</v>
      </c>
      <c r="E114" s="122" t="s">
        <v>55</v>
      </c>
      <c r="F114" s="432" t="s">
        <v>126</v>
      </c>
      <c r="G114" s="432"/>
      <c r="H114" s="432"/>
      <c r="I114" s="432"/>
      <c r="J114" s="122" t="s">
        <v>127</v>
      </c>
      <c r="K114" s="122" t="s">
        <v>128</v>
      </c>
      <c r="L114" s="433" t="s">
        <v>129</v>
      </c>
      <c r="M114" s="433"/>
      <c r="N114" s="432" t="s">
        <v>112</v>
      </c>
      <c r="O114" s="432"/>
      <c r="P114" s="432"/>
      <c r="Q114" s="434"/>
      <c r="R114" s="123"/>
      <c r="T114" s="70" t="s">
        <v>130</v>
      </c>
      <c r="U114" s="71" t="s">
        <v>37</v>
      </c>
      <c r="V114" s="71" t="s">
        <v>131</v>
      </c>
      <c r="W114" s="71" t="s">
        <v>132</v>
      </c>
      <c r="X114" s="71" t="s">
        <v>133</v>
      </c>
      <c r="Y114" s="71" t="s">
        <v>134</v>
      </c>
      <c r="Z114" s="71" t="s">
        <v>135</v>
      </c>
      <c r="AA114" s="72" t="s">
        <v>136</v>
      </c>
    </row>
    <row r="115" spans="2:63" s="29" customFormat="1" ht="29.25" customHeight="1">
      <c r="B115" s="26"/>
      <c r="C115" s="74" t="s">
        <v>108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409">
        <f>BK115</f>
        <v>0</v>
      </c>
      <c r="O115" s="410"/>
      <c r="P115" s="410"/>
      <c r="Q115" s="410"/>
      <c r="R115" s="28"/>
      <c r="T115" s="73"/>
      <c r="U115" s="43"/>
      <c r="V115" s="43"/>
      <c r="W115" s="125">
        <f>W116</f>
        <v>0</v>
      </c>
      <c r="X115" s="43"/>
      <c r="Y115" s="125">
        <f>Y116</f>
        <v>0</v>
      </c>
      <c r="Z115" s="43"/>
      <c r="AA115" s="126">
        <f>AA116</f>
        <v>0</v>
      </c>
      <c r="AT115" s="12" t="s">
        <v>72</v>
      </c>
      <c r="AU115" s="12" t="s">
        <v>114</v>
      </c>
      <c r="BK115" s="127">
        <f>BK116</f>
        <v>0</v>
      </c>
    </row>
    <row r="116" spans="2:63" s="132" customFormat="1" ht="37.35" customHeight="1">
      <c r="B116" s="128"/>
      <c r="C116" s="129"/>
      <c r="D116" s="130" t="s">
        <v>299</v>
      </c>
      <c r="E116" s="130"/>
      <c r="F116" s="130"/>
      <c r="G116" s="130"/>
      <c r="H116" s="130"/>
      <c r="I116" s="130"/>
      <c r="J116" s="130"/>
      <c r="K116" s="130"/>
      <c r="L116" s="130"/>
      <c r="M116" s="130"/>
      <c r="N116" s="411">
        <f>BK116</f>
        <v>0</v>
      </c>
      <c r="O116" s="412"/>
      <c r="P116" s="412"/>
      <c r="Q116" s="412"/>
      <c r="R116" s="131"/>
      <c r="T116" s="133"/>
      <c r="U116" s="129"/>
      <c r="V116" s="129"/>
      <c r="W116" s="134">
        <f>W117+W119+W121+W123+W125</f>
        <v>0</v>
      </c>
      <c r="X116" s="129"/>
      <c r="Y116" s="134">
        <f>Y117+Y119+Y121+Y123+Y125</f>
        <v>0</v>
      </c>
      <c r="Z116" s="129"/>
      <c r="AA116" s="135">
        <f>AA117+AA119+AA121+AA123+AA125</f>
        <v>0</v>
      </c>
      <c r="AR116" s="136" t="s">
        <v>163</v>
      </c>
      <c r="AT116" s="137" t="s">
        <v>72</v>
      </c>
      <c r="AU116" s="137" t="s">
        <v>73</v>
      </c>
      <c r="AY116" s="136" t="s">
        <v>137</v>
      </c>
      <c r="BK116" s="138">
        <f>BK117+BK119+BK121+BK123+BK125</f>
        <v>0</v>
      </c>
    </row>
    <row r="117" spans="2:63" s="132" customFormat="1" ht="19.95" customHeight="1">
      <c r="B117" s="128"/>
      <c r="C117" s="129"/>
      <c r="D117" s="139" t="s">
        <v>300</v>
      </c>
      <c r="E117" s="139"/>
      <c r="F117" s="139"/>
      <c r="G117" s="139"/>
      <c r="H117" s="139"/>
      <c r="I117" s="139"/>
      <c r="J117" s="139"/>
      <c r="K117" s="139"/>
      <c r="L117" s="139"/>
      <c r="M117" s="139"/>
      <c r="N117" s="413">
        <f>BK117</f>
        <v>0</v>
      </c>
      <c r="O117" s="414"/>
      <c r="P117" s="414"/>
      <c r="Q117" s="414"/>
      <c r="R117" s="131"/>
      <c r="T117" s="133"/>
      <c r="U117" s="129"/>
      <c r="V117" s="129"/>
      <c r="W117" s="134">
        <f>W118</f>
        <v>0</v>
      </c>
      <c r="X117" s="129"/>
      <c r="Y117" s="134">
        <f>Y118</f>
        <v>0</v>
      </c>
      <c r="Z117" s="129"/>
      <c r="AA117" s="135">
        <f>AA118</f>
        <v>0</v>
      </c>
      <c r="AR117" s="136" t="s">
        <v>163</v>
      </c>
      <c r="AT117" s="137" t="s">
        <v>72</v>
      </c>
      <c r="AU117" s="137" t="s">
        <v>81</v>
      </c>
      <c r="AY117" s="136" t="s">
        <v>137</v>
      </c>
      <c r="BK117" s="138">
        <f>BK118</f>
        <v>0</v>
      </c>
    </row>
    <row r="118" spans="2:65" s="29" customFormat="1" ht="22.5" customHeight="1">
      <c r="B118" s="26"/>
      <c r="C118" s="140" t="s">
        <v>104</v>
      </c>
      <c r="D118" s="140" t="s">
        <v>138</v>
      </c>
      <c r="E118" s="141" t="s">
        <v>492</v>
      </c>
      <c r="F118" s="406" t="s">
        <v>493</v>
      </c>
      <c r="G118" s="406"/>
      <c r="H118" s="406"/>
      <c r="I118" s="406"/>
      <c r="J118" s="142" t="s">
        <v>347</v>
      </c>
      <c r="K118" s="143">
        <v>1</v>
      </c>
      <c r="L118" s="407"/>
      <c r="M118" s="407"/>
      <c r="N118" s="408">
        <f>ROUND(L118*K118,2)</f>
        <v>0</v>
      </c>
      <c r="O118" s="408"/>
      <c r="P118" s="408"/>
      <c r="Q118" s="408"/>
      <c r="R118" s="28"/>
      <c r="T118" s="144" t="s">
        <v>5</v>
      </c>
      <c r="U118" s="35" t="s">
        <v>38</v>
      </c>
      <c r="V118" s="145">
        <v>0</v>
      </c>
      <c r="W118" s="145">
        <f>V118*K118</f>
        <v>0</v>
      </c>
      <c r="X118" s="145">
        <v>0</v>
      </c>
      <c r="Y118" s="145">
        <f>X118*K118</f>
        <v>0</v>
      </c>
      <c r="Z118" s="145">
        <v>0</v>
      </c>
      <c r="AA118" s="146">
        <f>Z118*K118</f>
        <v>0</v>
      </c>
      <c r="AR118" s="12" t="s">
        <v>348</v>
      </c>
      <c r="AT118" s="12" t="s">
        <v>138</v>
      </c>
      <c r="AU118" s="12" t="s">
        <v>104</v>
      </c>
      <c r="AY118" s="12" t="s">
        <v>137</v>
      </c>
      <c r="BE118" s="147">
        <f>IF(U118="základní",N118,0)</f>
        <v>0</v>
      </c>
      <c r="BF118" s="147">
        <f>IF(U118="snížená",N118,0)</f>
        <v>0</v>
      </c>
      <c r="BG118" s="147">
        <f>IF(U118="zákl. přenesená",N118,0)</f>
        <v>0</v>
      </c>
      <c r="BH118" s="147">
        <f>IF(U118="sníž. přenesená",N118,0)</f>
        <v>0</v>
      </c>
      <c r="BI118" s="147">
        <f>IF(U118="nulová",N118,0)</f>
        <v>0</v>
      </c>
      <c r="BJ118" s="12" t="s">
        <v>81</v>
      </c>
      <c r="BK118" s="147">
        <f>ROUND(L118*K118,2)</f>
        <v>0</v>
      </c>
      <c r="BL118" s="12" t="s">
        <v>348</v>
      </c>
      <c r="BM118" s="12" t="s">
        <v>494</v>
      </c>
    </row>
    <row r="119" spans="2:63" s="132" customFormat="1" ht="29.85" customHeight="1">
      <c r="B119" s="128"/>
      <c r="C119" s="129"/>
      <c r="D119" s="139" t="s">
        <v>488</v>
      </c>
      <c r="E119" s="139"/>
      <c r="F119" s="139"/>
      <c r="G119" s="139"/>
      <c r="H119" s="139"/>
      <c r="I119" s="139"/>
      <c r="J119" s="139"/>
      <c r="K119" s="139"/>
      <c r="L119" s="185"/>
      <c r="M119" s="185"/>
      <c r="N119" s="415">
        <f>BK119</f>
        <v>0</v>
      </c>
      <c r="O119" s="416"/>
      <c r="P119" s="416"/>
      <c r="Q119" s="416"/>
      <c r="R119" s="131"/>
      <c r="T119" s="133"/>
      <c r="U119" s="129"/>
      <c r="V119" s="129"/>
      <c r="W119" s="134">
        <f>W120</f>
        <v>0</v>
      </c>
      <c r="X119" s="129"/>
      <c r="Y119" s="134">
        <f>Y120</f>
        <v>0</v>
      </c>
      <c r="Z119" s="129"/>
      <c r="AA119" s="135">
        <f>AA120</f>
        <v>0</v>
      </c>
      <c r="AR119" s="136" t="s">
        <v>163</v>
      </c>
      <c r="AT119" s="137" t="s">
        <v>72</v>
      </c>
      <c r="AU119" s="137" t="s">
        <v>81</v>
      </c>
      <c r="AY119" s="136" t="s">
        <v>137</v>
      </c>
      <c r="BK119" s="138">
        <f>BK120</f>
        <v>0</v>
      </c>
    </row>
    <row r="120" spans="2:65" s="29" customFormat="1" ht="22.5" customHeight="1">
      <c r="B120" s="26"/>
      <c r="C120" s="140" t="s">
        <v>147</v>
      </c>
      <c r="D120" s="140" t="s">
        <v>138</v>
      </c>
      <c r="E120" s="141" t="s">
        <v>495</v>
      </c>
      <c r="F120" s="406" t="s">
        <v>496</v>
      </c>
      <c r="G120" s="406"/>
      <c r="H120" s="406"/>
      <c r="I120" s="406"/>
      <c r="J120" s="142" t="s">
        <v>347</v>
      </c>
      <c r="K120" s="143">
        <v>1</v>
      </c>
      <c r="L120" s="407"/>
      <c r="M120" s="407"/>
      <c r="N120" s="408">
        <f>ROUND(L120*K120,2)</f>
        <v>0</v>
      </c>
      <c r="O120" s="408"/>
      <c r="P120" s="408"/>
      <c r="Q120" s="408"/>
      <c r="R120" s="28"/>
      <c r="T120" s="144" t="s">
        <v>5</v>
      </c>
      <c r="U120" s="35" t="s">
        <v>38</v>
      </c>
      <c r="V120" s="145">
        <v>0</v>
      </c>
      <c r="W120" s="145">
        <f>V120*K120</f>
        <v>0</v>
      </c>
      <c r="X120" s="145">
        <v>0</v>
      </c>
      <c r="Y120" s="145">
        <f>X120*K120</f>
        <v>0</v>
      </c>
      <c r="Z120" s="145">
        <v>0</v>
      </c>
      <c r="AA120" s="146">
        <f>Z120*K120</f>
        <v>0</v>
      </c>
      <c r="AR120" s="12" t="s">
        <v>348</v>
      </c>
      <c r="AT120" s="12" t="s">
        <v>138</v>
      </c>
      <c r="AU120" s="12" t="s">
        <v>104</v>
      </c>
      <c r="AY120" s="12" t="s">
        <v>137</v>
      </c>
      <c r="BE120" s="147">
        <f>IF(U120="základní",N120,0)</f>
        <v>0</v>
      </c>
      <c r="BF120" s="147">
        <f>IF(U120="snížená",N120,0)</f>
        <v>0</v>
      </c>
      <c r="BG120" s="147">
        <f>IF(U120="zákl. přenesená",N120,0)</f>
        <v>0</v>
      </c>
      <c r="BH120" s="147">
        <f>IF(U120="sníž. přenesená",N120,0)</f>
        <v>0</v>
      </c>
      <c r="BI120" s="147">
        <f>IF(U120="nulová",N120,0)</f>
        <v>0</v>
      </c>
      <c r="BJ120" s="12" t="s">
        <v>81</v>
      </c>
      <c r="BK120" s="147">
        <f>ROUND(L120*K120,2)</f>
        <v>0</v>
      </c>
      <c r="BL120" s="12" t="s">
        <v>348</v>
      </c>
      <c r="BM120" s="12" t="s">
        <v>497</v>
      </c>
    </row>
    <row r="121" spans="2:63" s="132" customFormat="1" ht="29.85" customHeight="1">
      <c r="B121" s="128"/>
      <c r="C121" s="129"/>
      <c r="D121" s="139" t="s">
        <v>489</v>
      </c>
      <c r="E121" s="139"/>
      <c r="F121" s="139"/>
      <c r="G121" s="139"/>
      <c r="H121" s="139"/>
      <c r="I121" s="139"/>
      <c r="J121" s="139"/>
      <c r="K121" s="139"/>
      <c r="L121" s="185"/>
      <c r="M121" s="185"/>
      <c r="N121" s="415">
        <f>BK121</f>
        <v>0</v>
      </c>
      <c r="O121" s="416"/>
      <c r="P121" s="416"/>
      <c r="Q121" s="416"/>
      <c r="R121" s="131"/>
      <c r="T121" s="133"/>
      <c r="U121" s="129"/>
      <c r="V121" s="129"/>
      <c r="W121" s="134">
        <f>W122</f>
        <v>0</v>
      </c>
      <c r="X121" s="129"/>
      <c r="Y121" s="134">
        <f>Y122</f>
        <v>0</v>
      </c>
      <c r="Z121" s="129"/>
      <c r="AA121" s="135">
        <f>AA122</f>
        <v>0</v>
      </c>
      <c r="AR121" s="136" t="s">
        <v>163</v>
      </c>
      <c r="AT121" s="137" t="s">
        <v>72</v>
      </c>
      <c r="AU121" s="137" t="s">
        <v>81</v>
      </c>
      <c r="AY121" s="136" t="s">
        <v>137</v>
      </c>
      <c r="BK121" s="138">
        <f>BK122</f>
        <v>0</v>
      </c>
    </row>
    <row r="122" spans="2:65" s="29" customFormat="1" ht="22.5" customHeight="1">
      <c r="B122" s="26"/>
      <c r="C122" s="140" t="s">
        <v>142</v>
      </c>
      <c r="D122" s="140" t="s">
        <v>138</v>
      </c>
      <c r="E122" s="141" t="s">
        <v>498</v>
      </c>
      <c r="F122" s="406" t="s">
        <v>499</v>
      </c>
      <c r="G122" s="406"/>
      <c r="H122" s="406"/>
      <c r="I122" s="406"/>
      <c r="J122" s="142" t="s">
        <v>347</v>
      </c>
      <c r="K122" s="143">
        <v>1</v>
      </c>
      <c r="L122" s="407"/>
      <c r="M122" s="407"/>
      <c r="N122" s="408">
        <f>ROUND(L122*K122,2)</f>
        <v>0</v>
      </c>
      <c r="O122" s="408"/>
      <c r="P122" s="408"/>
      <c r="Q122" s="408"/>
      <c r="R122" s="28"/>
      <c r="T122" s="144" t="s">
        <v>5</v>
      </c>
      <c r="U122" s="35" t="s">
        <v>38</v>
      </c>
      <c r="V122" s="145">
        <v>0</v>
      </c>
      <c r="W122" s="145">
        <f>V122*K122</f>
        <v>0</v>
      </c>
      <c r="X122" s="145">
        <v>0</v>
      </c>
      <c r="Y122" s="145">
        <f>X122*K122</f>
        <v>0</v>
      </c>
      <c r="Z122" s="145">
        <v>0</v>
      </c>
      <c r="AA122" s="146">
        <f>Z122*K122</f>
        <v>0</v>
      </c>
      <c r="AR122" s="12" t="s">
        <v>348</v>
      </c>
      <c r="AT122" s="12" t="s">
        <v>138</v>
      </c>
      <c r="AU122" s="12" t="s">
        <v>104</v>
      </c>
      <c r="AY122" s="12" t="s">
        <v>137</v>
      </c>
      <c r="BE122" s="147">
        <f>IF(U122="základní",N122,0)</f>
        <v>0</v>
      </c>
      <c r="BF122" s="147">
        <f>IF(U122="snížená",N122,0)</f>
        <v>0</v>
      </c>
      <c r="BG122" s="147">
        <f>IF(U122="zákl. přenesená",N122,0)</f>
        <v>0</v>
      </c>
      <c r="BH122" s="147">
        <f>IF(U122="sníž. přenesená",N122,0)</f>
        <v>0</v>
      </c>
      <c r="BI122" s="147">
        <f>IF(U122="nulová",N122,0)</f>
        <v>0</v>
      </c>
      <c r="BJ122" s="12" t="s">
        <v>81</v>
      </c>
      <c r="BK122" s="147">
        <f>ROUND(L122*K122,2)</f>
        <v>0</v>
      </c>
      <c r="BL122" s="12" t="s">
        <v>348</v>
      </c>
      <c r="BM122" s="12" t="s">
        <v>500</v>
      </c>
    </row>
    <row r="123" spans="2:63" s="132" customFormat="1" ht="29.85" customHeight="1">
      <c r="B123" s="128"/>
      <c r="C123" s="129"/>
      <c r="D123" s="139" t="s">
        <v>490</v>
      </c>
      <c r="E123" s="139"/>
      <c r="F123" s="139"/>
      <c r="G123" s="139"/>
      <c r="H123" s="139"/>
      <c r="I123" s="139"/>
      <c r="J123" s="139"/>
      <c r="K123" s="139"/>
      <c r="L123" s="185"/>
      <c r="M123" s="185"/>
      <c r="N123" s="415">
        <f>BK123</f>
        <v>0</v>
      </c>
      <c r="O123" s="416"/>
      <c r="P123" s="416"/>
      <c r="Q123" s="416"/>
      <c r="R123" s="131"/>
      <c r="T123" s="133"/>
      <c r="U123" s="129"/>
      <c r="V123" s="129"/>
      <c r="W123" s="134">
        <f>W124</f>
        <v>0</v>
      </c>
      <c r="X123" s="129"/>
      <c r="Y123" s="134">
        <f>Y124</f>
        <v>0</v>
      </c>
      <c r="Z123" s="129"/>
      <c r="AA123" s="135">
        <f>AA124</f>
        <v>0</v>
      </c>
      <c r="AR123" s="136" t="s">
        <v>163</v>
      </c>
      <c r="AT123" s="137" t="s">
        <v>72</v>
      </c>
      <c r="AU123" s="137" t="s">
        <v>81</v>
      </c>
      <c r="AY123" s="136" t="s">
        <v>137</v>
      </c>
      <c r="BK123" s="138">
        <f>BK124</f>
        <v>0</v>
      </c>
    </row>
    <row r="124" spans="2:65" s="29" customFormat="1" ht="22.5" customHeight="1">
      <c r="B124" s="26"/>
      <c r="C124" s="140" t="s">
        <v>163</v>
      </c>
      <c r="D124" s="140" t="s">
        <v>138</v>
      </c>
      <c r="E124" s="141" t="s">
        <v>501</v>
      </c>
      <c r="F124" s="406" t="s">
        <v>502</v>
      </c>
      <c r="G124" s="406"/>
      <c r="H124" s="406"/>
      <c r="I124" s="406"/>
      <c r="J124" s="142" t="s">
        <v>347</v>
      </c>
      <c r="K124" s="143">
        <v>1</v>
      </c>
      <c r="L124" s="407"/>
      <c r="M124" s="407"/>
      <c r="N124" s="408">
        <f>ROUND(L124*K124,2)</f>
        <v>0</v>
      </c>
      <c r="O124" s="408"/>
      <c r="P124" s="408"/>
      <c r="Q124" s="408"/>
      <c r="R124" s="28"/>
      <c r="T124" s="144" t="s">
        <v>5</v>
      </c>
      <c r="U124" s="35" t="s">
        <v>38</v>
      </c>
      <c r="V124" s="145">
        <v>0</v>
      </c>
      <c r="W124" s="145">
        <f>V124*K124</f>
        <v>0</v>
      </c>
      <c r="X124" s="145">
        <v>0</v>
      </c>
      <c r="Y124" s="145">
        <f>X124*K124</f>
        <v>0</v>
      </c>
      <c r="Z124" s="145">
        <v>0</v>
      </c>
      <c r="AA124" s="146">
        <f>Z124*K124</f>
        <v>0</v>
      </c>
      <c r="AR124" s="12" t="s">
        <v>348</v>
      </c>
      <c r="AT124" s="12" t="s">
        <v>138</v>
      </c>
      <c r="AU124" s="12" t="s">
        <v>104</v>
      </c>
      <c r="AY124" s="12" t="s">
        <v>137</v>
      </c>
      <c r="BE124" s="147">
        <f>IF(U124="základní",N124,0)</f>
        <v>0</v>
      </c>
      <c r="BF124" s="147">
        <f>IF(U124="snížená",N124,0)</f>
        <v>0</v>
      </c>
      <c r="BG124" s="147">
        <f>IF(U124="zákl. přenesená",N124,0)</f>
        <v>0</v>
      </c>
      <c r="BH124" s="147">
        <f>IF(U124="sníž. přenesená",N124,0)</f>
        <v>0</v>
      </c>
      <c r="BI124" s="147">
        <f>IF(U124="nulová",N124,0)</f>
        <v>0</v>
      </c>
      <c r="BJ124" s="12" t="s">
        <v>81</v>
      </c>
      <c r="BK124" s="147">
        <f>ROUND(L124*K124,2)</f>
        <v>0</v>
      </c>
      <c r="BL124" s="12" t="s">
        <v>348</v>
      </c>
      <c r="BM124" s="12" t="s">
        <v>503</v>
      </c>
    </row>
    <row r="125" spans="2:63" s="132" customFormat="1" ht="29.85" customHeight="1">
      <c r="B125" s="128"/>
      <c r="C125" s="129"/>
      <c r="D125" s="139" t="s">
        <v>491</v>
      </c>
      <c r="E125" s="139"/>
      <c r="F125" s="139"/>
      <c r="G125" s="139"/>
      <c r="H125" s="139"/>
      <c r="I125" s="139"/>
      <c r="J125" s="139"/>
      <c r="K125" s="139"/>
      <c r="L125" s="185"/>
      <c r="M125" s="185"/>
      <c r="N125" s="415">
        <f>BK125</f>
        <v>0</v>
      </c>
      <c r="O125" s="416"/>
      <c r="P125" s="416"/>
      <c r="Q125" s="416"/>
      <c r="R125" s="131"/>
      <c r="T125" s="133"/>
      <c r="U125" s="129"/>
      <c r="V125" s="129"/>
      <c r="W125" s="134">
        <f>W126</f>
        <v>0</v>
      </c>
      <c r="X125" s="129"/>
      <c r="Y125" s="134">
        <f>Y126</f>
        <v>0</v>
      </c>
      <c r="Z125" s="129"/>
      <c r="AA125" s="135">
        <f>AA126</f>
        <v>0</v>
      </c>
      <c r="AR125" s="136" t="s">
        <v>163</v>
      </c>
      <c r="AT125" s="137" t="s">
        <v>72</v>
      </c>
      <c r="AU125" s="137" t="s">
        <v>81</v>
      </c>
      <c r="AY125" s="136" t="s">
        <v>137</v>
      </c>
      <c r="BK125" s="138">
        <f>BK126</f>
        <v>0</v>
      </c>
    </row>
    <row r="126" spans="2:65" s="29" customFormat="1" ht="22.5" customHeight="1">
      <c r="B126" s="26"/>
      <c r="C126" s="140" t="s">
        <v>168</v>
      </c>
      <c r="D126" s="140" t="s">
        <v>138</v>
      </c>
      <c r="E126" s="141" t="s">
        <v>504</v>
      </c>
      <c r="F126" s="406" t="s">
        <v>109</v>
      </c>
      <c r="G126" s="406"/>
      <c r="H126" s="406"/>
      <c r="I126" s="406"/>
      <c r="J126" s="142" t="s">
        <v>347</v>
      </c>
      <c r="K126" s="143">
        <v>1</v>
      </c>
      <c r="L126" s="407"/>
      <c r="M126" s="407"/>
      <c r="N126" s="408">
        <f>ROUND(L126*K126,2)</f>
        <v>0</v>
      </c>
      <c r="O126" s="408"/>
      <c r="P126" s="408"/>
      <c r="Q126" s="408"/>
      <c r="R126" s="28"/>
      <c r="T126" s="144" t="s">
        <v>5</v>
      </c>
      <c r="U126" s="179" t="s">
        <v>38</v>
      </c>
      <c r="V126" s="180">
        <v>0</v>
      </c>
      <c r="W126" s="180">
        <f>V126*K126</f>
        <v>0</v>
      </c>
      <c r="X126" s="180">
        <v>0</v>
      </c>
      <c r="Y126" s="180">
        <f>X126*K126</f>
        <v>0</v>
      </c>
      <c r="Z126" s="180">
        <v>0</v>
      </c>
      <c r="AA126" s="181">
        <f>Z126*K126</f>
        <v>0</v>
      </c>
      <c r="AR126" s="12" t="s">
        <v>348</v>
      </c>
      <c r="AT126" s="12" t="s">
        <v>138</v>
      </c>
      <c r="AU126" s="12" t="s">
        <v>104</v>
      </c>
      <c r="AY126" s="12" t="s">
        <v>137</v>
      </c>
      <c r="BE126" s="147">
        <f>IF(U126="základní",N126,0)</f>
        <v>0</v>
      </c>
      <c r="BF126" s="147">
        <f>IF(U126="snížená",N126,0)</f>
        <v>0</v>
      </c>
      <c r="BG126" s="147">
        <f>IF(U126="zákl. přenesená",N126,0)</f>
        <v>0</v>
      </c>
      <c r="BH126" s="147">
        <f>IF(U126="sníž. přenesená",N126,0)</f>
        <v>0</v>
      </c>
      <c r="BI126" s="147">
        <f>IF(U126="nulová",N126,0)</f>
        <v>0</v>
      </c>
      <c r="BJ126" s="12" t="s">
        <v>81</v>
      </c>
      <c r="BK126" s="147">
        <f>ROUND(L126*K126,2)</f>
        <v>0</v>
      </c>
      <c r="BL126" s="12" t="s">
        <v>348</v>
      </c>
      <c r="BM126" s="12" t="s">
        <v>505</v>
      </c>
    </row>
    <row r="127" spans="2:18" s="29" customFormat="1" ht="6.9" customHeight="1">
      <c r="B127" s="51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3"/>
    </row>
  </sheetData>
  <sheetProtection algorithmName="SHA-512" hashValue="snvKme+C2qNI7f7oysNb8rU4DAbveFLfZy+jbDqMBmeiQ4PjGBY74opWZTsol77pHvMwXtuAjWC56OxarPmMkA==" saltValue="6QGWAN5S6Q/QnJCKX9gMXA==" spinCount="100000" sheet="1" objects="1" scenarios="1"/>
  <mergeCells count="78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L124:M124"/>
    <mergeCell ref="N124:Q124"/>
    <mergeCell ref="F118:I118"/>
    <mergeCell ref="L118:M118"/>
    <mergeCell ref="N118:Q118"/>
    <mergeCell ref="F120:I120"/>
    <mergeCell ref="L120:M120"/>
    <mergeCell ref="N120:Q120"/>
    <mergeCell ref="H1:K1"/>
    <mergeCell ref="S2:AC2"/>
    <mergeCell ref="F126:I126"/>
    <mergeCell ref="L126:M126"/>
    <mergeCell ref="N126:Q126"/>
    <mergeCell ref="N115:Q115"/>
    <mergeCell ref="N116:Q116"/>
    <mergeCell ref="N117:Q117"/>
    <mergeCell ref="N119:Q119"/>
    <mergeCell ref="N121:Q121"/>
    <mergeCell ref="N123:Q123"/>
    <mergeCell ref="N125:Q125"/>
    <mergeCell ref="F122:I122"/>
    <mergeCell ref="L122:M122"/>
    <mergeCell ref="N122:Q122"/>
    <mergeCell ref="F124:I124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rowBreaks count="2" manualBreakCount="2">
    <brk id="72" max="16383" man="1"/>
    <brk id="100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DESKTOP-OEMQ4CE\Honza</dc:creator>
  <cp:keywords/>
  <dc:description/>
  <cp:lastModifiedBy>Kubera Jiří</cp:lastModifiedBy>
  <cp:lastPrinted>2018-07-03T10:46:20Z</cp:lastPrinted>
  <dcterms:created xsi:type="dcterms:W3CDTF">2017-02-20T09:02:30Z</dcterms:created>
  <dcterms:modified xsi:type="dcterms:W3CDTF">2018-07-03T10:54:10Z</dcterms:modified>
  <cp:category/>
  <cp:version/>
  <cp:contentType/>
  <cp:contentStatus/>
</cp:coreProperties>
</file>